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D:\HOME OFFICE\PREGÃO LIMPEZA 2023\"/>
    </mc:Choice>
  </mc:AlternateContent>
  <xr:revisionPtr revIDLastSave="0" documentId="8_{F159DEC3-71AB-4B85-A308-9E457E77F3B2}" xr6:coauthVersionLast="47" xr6:coauthVersionMax="47" xr10:uidLastSave="{00000000-0000-0000-0000-000000000000}"/>
  <bookViews>
    <workbookView xWindow="-110" yWindow="-110" windowWidth="19420" windowHeight="10420" tabRatio="878" xr2:uid="{00000000-000D-0000-FFFF-FFFF00000000}"/>
  </bookViews>
  <sheets>
    <sheet name="SERVENTE" sheetId="1" r:id="rId1"/>
    <sheet name="UNIFORMES" sheetId="3" r:id="rId2"/>
    <sheet name="RESUMO PROPOSTA" sheetId="4" r:id="rId3"/>
    <sheet name="_x0009__x0009__x0009__x0009__x0009__x0009__x0009__x0009__x0009__x0009__x0009__x0009_" sheetId="8" r:id="rId4"/>
  </sheets>
  <definedNames>
    <definedName name="_xlnm.Print_Area" localSheetId="1">UNIFORMES!$A$1:$F$12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9" i="1" l="1"/>
  <c r="F44" i="1"/>
  <c r="F39" i="1" l="1"/>
  <c r="D9" i="3" l="1"/>
  <c r="F9" i="3" s="1"/>
  <c r="D8" i="3"/>
  <c r="F8" i="3" s="1"/>
  <c r="D7" i="3"/>
  <c r="F7" i="3" s="1"/>
  <c r="D6" i="3"/>
  <c r="F6" i="3" s="1"/>
  <c r="D5" i="3"/>
  <c r="F5" i="3" s="1"/>
  <c r="D4" i="3"/>
  <c r="F4" i="3" s="1"/>
  <c r="F20" i="1"/>
  <c r="E23" i="1"/>
  <c r="E24" i="1"/>
  <c r="E37" i="1"/>
  <c r="E56" i="1" s="1"/>
  <c r="E54" i="1"/>
  <c r="E67" i="1"/>
  <c r="E77" i="1"/>
  <c r="E81" i="1" s="1"/>
  <c r="F31" i="1" l="1"/>
  <c r="F40" i="1"/>
  <c r="F46" i="1" s="1"/>
  <c r="F50" i="1" s="1"/>
  <c r="F10" i="3"/>
  <c r="E58" i="1"/>
  <c r="E25" i="1"/>
  <c r="E26" i="1" s="1"/>
  <c r="E68" i="1"/>
  <c r="E69" i="1" s="1"/>
  <c r="F24" i="1"/>
  <c r="F29" i="1"/>
  <c r="F61" i="1"/>
  <c r="F57" i="1"/>
  <c r="F23" i="1"/>
  <c r="F32" i="1"/>
  <c r="F33" i="1"/>
  <c r="F55" i="1"/>
  <c r="F62" i="1"/>
  <c r="F65" i="1"/>
  <c r="F53" i="1"/>
  <c r="F54" i="1"/>
  <c r="E83" i="1"/>
  <c r="F34" i="1"/>
  <c r="F36" i="1"/>
  <c r="F56" i="1"/>
  <c r="F30" i="1"/>
  <c r="F35" i="1"/>
  <c r="F63" i="1"/>
  <c r="F64" i="1"/>
  <c r="F71" i="1" l="1"/>
  <c r="E27" i="1"/>
  <c r="F26" i="1"/>
  <c r="F25" i="1"/>
  <c r="F58" i="1"/>
  <c r="E85" i="1" s="1"/>
  <c r="F67" i="1"/>
  <c r="F68" i="1" s="1"/>
  <c r="F69" i="1" s="1"/>
  <c r="E86" i="1" s="1"/>
  <c r="F37" i="1"/>
  <c r="F49" i="1" s="1"/>
  <c r="F27" i="1" l="1"/>
  <c r="F48" i="1" s="1"/>
  <c r="F51" i="1" s="1"/>
  <c r="E84" i="1" s="1"/>
  <c r="F72" i="1" l="1"/>
  <c r="F73" i="1" s="1"/>
  <c r="E87" i="1" s="1"/>
  <c r="E88" i="1" s="1"/>
  <c r="F75" i="1" l="1"/>
  <c r="F76" i="1" s="1"/>
  <c r="F77" i="1" s="1"/>
  <c r="F81" i="1" s="1"/>
  <c r="E89" i="1" s="1"/>
  <c r="F90" i="1" l="1"/>
  <c r="D5" i="4" s="1"/>
  <c r="D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9" authorId="0" shapeId="0" xr:uid="{00000000-0006-0000-0100-000001000000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9" authorId="0" shapeId="0" xr:uid="{00000000-0006-0000-0100-000002000000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sharedStrings.xml><?xml version="1.0" encoding="utf-8"?>
<sst xmlns="http://schemas.openxmlformats.org/spreadsheetml/2006/main" count="185" uniqueCount="134">
  <si>
    <t xml:space="preserve">Discriminação dos Serviços </t>
  </si>
  <si>
    <t>Data de apresentação da proposta(dia/mês/ano)</t>
  </si>
  <si>
    <t>Municipio/ UF</t>
  </si>
  <si>
    <t>Campinas/SP</t>
  </si>
  <si>
    <t>Ano do acordo coletivo, convenção coletiva ou sentença normativa em  dissidio coletivo.</t>
  </si>
  <si>
    <t>Número de Registro no ME</t>
  </si>
  <si>
    <t>Numero de meses de execução contratual.</t>
  </si>
  <si>
    <t>Mão de obra vinculada à execução contratual</t>
  </si>
  <si>
    <t>Dados complementares para composição dos custos referente à mão de obra</t>
  </si>
  <si>
    <t xml:space="preserve">Tipo de serviço </t>
  </si>
  <si>
    <t>SERVENTE</t>
  </si>
  <si>
    <t>Classificação Brasileira de Ocupações (CBO)</t>
  </si>
  <si>
    <t>5143-20</t>
  </si>
  <si>
    <t>Salário Normativo da Categoria Profissional</t>
  </si>
  <si>
    <t>Sindicato da Categoria Profissional</t>
  </si>
  <si>
    <t>SIEMACO CAMPINAS x SEAC/SP</t>
  </si>
  <si>
    <t xml:space="preserve">Data base da categoria </t>
  </si>
  <si>
    <t>01 DE JANEIRO</t>
  </si>
  <si>
    <t xml:space="preserve">MÓDULO 1  - COMPOSIÇÃO DA REMUNERAÇÃO </t>
  </si>
  <si>
    <t>A</t>
  </si>
  <si>
    <t>SALÁRIO BASE</t>
  </si>
  <si>
    <t>TOTAL</t>
  </si>
  <si>
    <t>MÓDULO 2 - ENCARGOS E BENEFÍCIOS ANUAIS, MENSAIS E DIÁRIOS</t>
  </si>
  <si>
    <t>SUBMÓDULO 2.1: 13º SALÁRIO E ADICIONAL DE FÉRIAS</t>
  </si>
  <si>
    <t>%</t>
  </si>
  <si>
    <t>13º SALÁRIO</t>
  </si>
  <si>
    <t>B</t>
  </si>
  <si>
    <t>ADICIONAL DE FÉRIAS</t>
  </si>
  <si>
    <t xml:space="preserve">SUBTOTAL </t>
  </si>
  <si>
    <t>C</t>
  </si>
  <si>
    <t xml:space="preserve">Incidência do Submodulo 2.2 sobre o módulo 2.1 </t>
  </si>
  <si>
    <t>TOTAL SUBMODULO 2.1</t>
  </si>
  <si>
    <t>SUBMÓDULO 2.2: GPS, FGTS E OUTRAS CONTRIBUIÇÕES</t>
  </si>
  <si>
    <t>INSS</t>
  </si>
  <si>
    <t>SESI/SESC</t>
  </si>
  <si>
    <t>SENAI/SENAC</t>
  </si>
  <si>
    <t>D</t>
  </si>
  <si>
    <t>INCRA</t>
  </si>
  <si>
    <t>E</t>
  </si>
  <si>
    <t>SÁLARIO EDUCAÇÃO</t>
  </si>
  <si>
    <t>F</t>
  </si>
  <si>
    <t>FGTS</t>
  </si>
  <si>
    <t>G</t>
  </si>
  <si>
    <t>Caderno Técnico de Limpeza para o Estado de São Paulo SEGES/ME</t>
  </si>
  <si>
    <t>H</t>
  </si>
  <si>
    <t>SEBRAE</t>
  </si>
  <si>
    <t>TOTAL SUBMODULO 2.2</t>
  </si>
  <si>
    <t>SUBMÓDULO 2.3: BENEFÍCIOS MENSAIS E DIÁRIOS</t>
  </si>
  <si>
    <t xml:space="preserve">AUXÍLIO ALIMENTAÇÃO </t>
  </si>
  <si>
    <t>VALE TRANSPORTE</t>
  </si>
  <si>
    <t>CESTA BÁSICA</t>
  </si>
  <si>
    <t>SISTEMA DE PROTEÇÃO SOCIAL</t>
  </si>
  <si>
    <t xml:space="preserve">BENEFÍCIO SOCIAL SINDICAL </t>
  </si>
  <si>
    <t>DIA DO TRABALHADOR EM ASSEIO E CONSERVAÇÃO</t>
  </si>
  <si>
    <t>OUTROS (ESPECIFICAR)</t>
  </si>
  <si>
    <t>TOTAL SUBMODULO 2.3</t>
  </si>
  <si>
    <t>QUADRO RESUMO DO MÓDULO 2</t>
  </si>
  <si>
    <t>2.1</t>
  </si>
  <si>
    <t>13º SALÁRIO E ADICIONAL DE FÉRIAS</t>
  </si>
  <si>
    <t>2.2</t>
  </si>
  <si>
    <t>GPS, FGTS E OUTRAS CONTRIBUIÇÕES</t>
  </si>
  <si>
    <t>2.3</t>
  </si>
  <si>
    <t>BENEFÍCIOS MENSAIS E DIÁRIOS</t>
  </si>
  <si>
    <t>TOTAL MÓDULO 2</t>
  </si>
  <si>
    <t>MÓDULO 3 - PROVISÃO PARA RESCISÃO</t>
  </si>
  <si>
    <t>AVISO PRÉVIO INDENIZADO</t>
  </si>
  <si>
    <t>Nota Técnica CISET 02/2018</t>
  </si>
  <si>
    <t>INCIDÊNCIA FGTS SOBRE AVISO PRÉVIO INDENIZADO</t>
  </si>
  <si>
    <t>AVISO PRÉVIO TRABALHADO</t>
  </si>
  <si>
    <t>Nota Técnica CISET 02/2018 , Acórdãos TCU 3006/2010P e 1686/2013</t>
  </si>
  <si>
    <t>INCIDÊNCIA DOS ENCARGOS DO SUBMODULO 2.2 SOBRE AVISO PRÉVIO TRABALHADO</t>
  </si>
  <si>
    <t xml:space="preserve">MULTA DO FGTS SOBRE AVISO PRÉVIO TRABALHADO E INDENIZADO </t>
  </si>
  <si>
    <t>IN MPDG 05/2017 - Lei nº 13.932, de 11 de dezembro de 2019</t>
  </si>
  <si>
    <t>TOTAL MÓDULO 3</t>
  </si>
  <si>
    <t>MÓDULO 4 - CUSTO DE REPOSIÇÃO DO PROFISSIONAL AUSENTE</t>
  </si>
  <si>
    <t>SUBMÓDULO 4.1: SUBSTITUTO NAS AUSÊNCIAS LEGAIS</t>
  </si>
  <si>
    <t>SUBSTITUTO NA COBERTURA DE FÉRIAS</t>
  </si>
  <si>
    <t>SUBSTITUTO NA COBERTURA DE LICENÇA PATERNIDADE</t>
  </si>
  <si>
    <t>SUBSTITUTO NA COBERTURA DE AUSÊNCIAS LEGAIS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</si>
  <si>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</si>
  <si>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</si>
  <si>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</si>
  <si>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SUBTOTAL</t>
  </si>
  <si>
    <t xml:space="preserve">Incidência do Submodulo 2.2 sobre o módulo 4 </t>
  </si>
  <si>
    <t>TOTAL  MÓDULO 4</t>
  </si>
  <si>
    <t>MÓDULO 5 - INSUMOS DIVERSOS</t>
  </si>
  <si>
    <t>UNIFORME</t>
  </si>
  <si>
    <t>MATERIAIS DE LIMPEZA</t>
  </si>
  <si>
    <t>MODULO 6 - CUSTOS INDIRETOS, TRIBUTOS E LUCRO</t>
  </si>
  <si>
    <t>CUSTOS INDIRETOS</t>
  </si>
  <si>
    <t>LUCRO</t>
  </si>
  <si>
    <t>TRIBUTOS</t>
  </si>
  <si>
    <t xml:space="preserve">PIS  </t>
  </si>
  <si>
    <t xml:space="preserve">COFINS </t>
  </si>
  <si>
    <t xml:space="preserve">ISS </t>
  </si>
  <si>
    <t>Lei Municipal nº 12.392/2005, Art. 27, V</t>
  </si>
  <si>
    <t xml:space="preserve">TOTAL </t>
  </si>
  <si>
    <t>QUADRO RESUMO</t>
  </si>
  <si>
    <t>MODULO 1 - COMPOSIÇÃO DA REMUNERAÇÃO</t>
  </si>
  <si>
    <t>MODULO 2 - ENCARGOS, BENEFICIOS ANUAIS, MENSAIS E DIÁRIOS</t>
  </si>
  <si>
    <t>MODULO 3 - PROVISÃO PARA RESCISÃO</t>
  </si>
  <si>
    <t>MODULO 4 - CUSTO DE REPOSIÇÃO DO PROFISSIONAL AUSENTE</t>
  </si>
  <si>
    <t>VALOR TOTAL POR EMPREGADO</t>
  </si>
  <si>
    <t>SERVENTE / LIMPADOR DE VIDROS</t>
  </si>
  <si>
    <t>UNIFORMES</t>
  </si>
  <si>
    <t>CUSTO UNITÁRIO</t>
  </si>
  <si>
    <t>VIDA ÚTIL (meses)</t>
  </si>
  <si>
    <t>CUSTO UNITÁRIO MENSAL</t>
  </si>
  <si>
    <t>QTDD</t>
  </si>
  <si>
    <t>Calça tecido em brim com elástico, bolsos dianteiro e traseiro</t>
  </si>
  <si>
    <t>Camisa ou blusa manga curta</t>
  </si>
  <si>
    <t>Avental sem manga</t>
  </si>
  <si>
    <t>Sapato preto com sola de borracha</t>
  </si>
  <si>
    <t>Crachá de identificação</t>
  </si>
  <si>
    <t>Bota galocha cano médio em PVC</t>
  </si>
  <si>
    <t>CUSTO MENSAL POR SERVENTE/LIMPADOR DE VIDROS</t>
  </si>
  <si>
    <t>FUNDACENTRO - Unidade Descentralizada em Extinção de Campinas (UDCA)</t>
  </si>
  <si>
    <t>RESUMO DA PROPOSTA</t>
  </si>
  <si>
    <t xml:space="preserve">Valor Mensal da Prestação dos Serviços </t>
  </si>
  <si>
    <t xml:space="preserve">Valor Total da Prestação dos Serviços </t>
  </si>
  <si>
    <t>meses</t>
  </si>
  <si>
    <t>2023/2023</t>
  </si>
  <si>
    <t>Decreto Municipal nº 22.591/2022</t>
  </si>
  <si>
    <t>Cláusula 12ª CCT</t>
  </si>
  <si>
    <t>ADICIONAL POR ACÚMULO DE FUNÇÕES</t>
  </si>
  <si>
    <t xml:space="preserve">SP001335/2022 SP001635/2023 </t>
  </si>
  <si>
    <t>GIILRAT/FAP</t>
  </si>
  <si>
    <t>Cláusula 7ª Termo Aditivo CCT</t>
  </si>
  <si>
    <t>Cláusula 6ª Termo Aditivo CCT</t>
  </si>
  <si>
    <t>Cláusula 8ª Termo Aditivo CCT</t>
  </si>
  <si>
    <t>Cláusula 9ª Termo Aditivo CCT</t>
  </si>
  <si>
    <t>Cláusula 70ª CCT e Cláusula 7ª Termo Aditivo CCT</t>
  </si>
  <si>
    <t>Cláusula 3ª Termo Aditivo CCT</t>
  </si>
  <si>
    <t>Elaborado em 12/04/2023 (Fábio A. S. Iha e Silvana C. Gonçalves - SGC/CAd)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</si>
</sst>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164" formatCode="d/m/yyyy"/>
    <numFmt numFmtId="165" formatCode="&quot; R$ &quot;#,##0.00\ ;&quot; R$ (&quot;#,##0.00\);&quot; R$ -&quot;#\ ;@\ "/>
    <numFmt numFmtId="166" formatCode="0.000%"/>
    <numFmt numFmtId="167" formatCode="&quot; R$ &quot;#,##0.00\ ;&quot;-R$ &quot;#,##0.00\ ;&quot; R$ -&quot;#\ ;@\ "/>
    <numFmt numFmtId="168" formatCode="&quot;R$&quot;\ #,##0.00"/>
    <numFmt numFmtId="169" formatCode="_(&quot;R$ &quot;* #,##0.00_);_(&quot;R$ &quot;* \(#,##0.00\);_(&quot;R$ &quot;* &quot;-&quot;??_);_(@_)"/>
  </numFmts>
  <fonts count="20" x14ac:knownFonts="1"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9"/>
      <name val="Arial"/>
      <family val="2"/>
    </font>
    <font>
      <sz val="9"/>
      <name val="Century Gothic"/>
      <family val="2"/>
    </font>
    <font>
      <b/>
      <sz val="9"/>
      <color indexed="10"/>
      <name val="Century Gothic"/>
      <family val="2"/>
    </font>
    <font>
      <sz val="10"/>
      <color indexed="8"/>
      <name val="Tahoma"/>
      <family val="2"/>
    </font>
    <font>
      <sz val="9"/>
      <color indexed="8"/>
      <name val="Tahoma"/>
      <family val="2"/>
    </font>
    <font>
      <sz val="8"/>
      <name val="Arial"/>
      <family val="2"/>
    </font>
    <font>
      <b/>
      <sz val="10"/>
      <color indexed="30"/>
      <name val="Century Gothic"/>
      <family val="2"/>
    </font>
    <font>
      <b/>
      <sz val="10"/>
      <name val="Century Gothic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0"/>
      <color rgb="FF000000"/>
      <name val="Century Gothic"/>
      <family val="2"/>
    </font>
    <font>
      <b/>
      <sz val="10"/>
      <color rgb="FFCCFFFF"/>
      <name val="Century Gothic"/>
      <family val="2"/>
    </font>
    <font>
      <sz val="9"/>
      <color rgb="FF201F1E"/>
      <name val="Century Gothic"/>
      <family val="2"/>
    </font>
    <font>
      <sz val="8"/>
      <name val="Century Gothic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theme="0"/>
        <bgColor indexed="44"/>
      </patternFill>
    </fill>
    <fill>
      <patternFill patternType="solid">
        <fgColor rgb="FF92D050"/>
        <bgColor indexed="4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rgb="FFCCFFFF"/>
      </patternFill>
    </fill>
  </fills>
  <borders count="9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5" fillId="0" borderId="0"/>
    <xf numFmtId="165" fontId="15" fillId="0" borderId="0"/>
    <xf numFmtId="169" fontId="15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</cellStyleXfs>
  <cellXfs count="256">
    <xf numFmtId="0" fontId="0" fillId="0" borderId="0" xfId="0"/>
    <xf numFmtId="0" fontId="15" fillId="0" borderId="0" xfId="1"/>
    <xf numFmtId="0" fontId="2" fillId="0" borderId="0" xfId="1" applyFont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2" borderId="2" xfId="1" applyFont="1" applyFill="1" applyBorder="1" applyAlignment="1">
      <alignment horizontal="left"/>
    </xf>
    <xf numFmtId="0" fontId="5" fillId="0" borderId="3" xfId="1" applyFont="1" applyBorder="1" applyAlignment="1">
      <alignment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4" fontId="5" fillId="0" borderId="6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left"/>
    </xf>
    <xf numFmtId="4" fontId="5" fillId="0" borderId="9" xfId="1" applyNumberFormat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0" fontId="3" fillId="2" borderId="11" xfId="1" applyFont="1" applyFill="1" applyBorder="1" applyAlignment="1">
      <alignment horizontal="left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5" fillId="3" borderId="14" xfId="1" applyFont="1" applyFill="1" applyBorder="1" applyAlignment="1">
      <alignment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10" fontId="5" fillId="0" borderId="16" xfId="1" applyNumberFormat="1" applyFont="1" applyBorder="1" applyAlignment="1">
      <alignment horizontal="center" vertical="center"/>
    </xf>
    <xf numFmtId="4" fontId="5" fillId="0" borderId="17" xfId="1" applyNumberFormat="1" applyFont="1" applyBorder="1" applyAlignment="1">
      <alignment horizontal="right" vertical="center"/>
    </xf>
    <xf numFmtId="0" fontId="5" fillId="0" borderId="18" xfId="1" applyFont="1" applyBorder="1" applyAlignment="1">
      <alignment vertical="center" wrapText="1"/>
    </xf>
    <xf numFmtId="0" fontId="5" fillId="0" borderId="19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left" vertical="center" wrapText="1"/>
    </xf>
    <xf numFmtId="10" fontId="5" fillId="0" borderId="18" xfId="1" applyNumberFormat="1" applyFont="1" applyBorder="1" applyAlignment="1">
      <alignment horizontal="center" vertical="center" wrapText="1"/>
    </xf>
    <xf numFmtId="4" fontId="5" fillId="0" borderId="21" xfId="1" applyNumberFormat="1" applyFont="1" applyBorder="1" applyAlignment="1">
      <alignment horizontal="right" vertical="center"/>
    </xf>
    <xf numFmtId="0" fontId="6" fillId="3" borderId="6" xfId="1" applyFont="1" applyFill="1" applyBorder="1" applyAlignment="1">
      <alignment vertical="center"/>
    </xf>
    <xf numFmtId="0" fontId="6" fillId="3" borderId="5" xfId="1" applyFont="1" applyFill="1" applyBorder="1" applyAlignment="1">
      <alignment vertical="center"/>
    </xf>
    <xf numFmtId="10" fontId="6" fillId="3" borderId="3" xfId="1" applyNumberFormat="1" applyFont="1" applyFill="1" applyBorder="1" applyAlignment="1">
      <alignment horizontal="center" vertical="center"/>
    </xf>
    <xf numFmtId="4" fontId="6" fillId="3" borderId="7" xfId="1" applyNumberFormat="1" applyFont="1" applyFill="1" applyBorder="1" applyAlignment="1">
      <alignment horizontal="right" vertical="center"/>
    </xf>
    <xf numFmtId="0" fontId="5" fillId="0" borderId="18" xfId="1" applyFont="1" applyBorder="1" applyAlignment="1">
      <alignment horizontal="left"/>
    </xf>
    <xf numFmtId="2" fontId="5" fillId="0" borderId="7" xfId="1" applyNumberFormat="1" applyFont="1" applyBorder="1" applyAlignment="1">
      <alignment horizontal="right" vertical="center"/>
    </xf>
    <xf numFmtId="0" fontId="3" fillId="0" borderId="2" xfId="1" applyFont="1" applyBorder="1" applyAlignment="1">
      <alignment horizontal="left"/>
    </xf>
    <xf numFmtId="10" fontId="6" fillId="0" borderId="9" xfId="1" applyNumberFormat="1" applyFont="1" applyBorder="1" applyAlignment="1">
      <alignment horizontal="center" vertical="center"/>
    </xf>
    <xf numFmtId="4" fontId="6" fillId="0" borderId="22" xfId="1" applyNumberFormat="1" applyFont="1" applyBorder="1" applyAlignment="1">
      <alignment horizontal="right"/>
    </xf>
    <xf numFmtId="0" fontId="3" fillId="0" borderId="23" xfId="1" applyFont="1" applyBorder="1"/>
    <xf numFmtId="0" fontId="3" fillId="0" borderId="24" xfId="1" applyFont="1" applyBorder="1"/>
    <xf numFmtId="0" fontId="3" fillId="0" borderId="25" xfId="1" applyFont="1" applyBorder="1"/>
    <xf numFmtId="0" fontId="3" fillId="0" borderId="23" xfId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28" xfId="1" applyFont="1" applyBorder="1" applyAlignment="1">
      <alignment horizontal="left" vertical="center" wrapText="1"/>
    </xf>
    <xf numFmtId="10" fontId="5" fillId="3" borderId="26" xfId="1" applyNumberFormat="1" applyFont="1" applyFill="1" applyBorder="1" applyAlignment="1">
      <alignment horizontal="center" vertical="center"/>
    </xf>
    <xf numFmtId="4" fontId="5" fillId="0" borderId="29" xfId="1" applyNumberFormat="1" applyFont="1" applyBorder="1" applyAlignment="1">
      <alignment horizontal="right" vertical="center"/>
    </xf>
    <xf numFmtId="10" fontId="5" fillId="3" borderId="3" xfId="1" applyNumberFormat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left" vertical="center"/>
    </xf>
    <xf numFmtId="10" fontId="6" fillId="3" borderId="9" xfId="1" applyNumberFormat="1" applyFont="1" applyFill="1" applyBorder="1" applyAlignment="1">
      <alignment horizontal="center" vertical="center"/>
    </xf>
    <xf numFmtId="4" fontId="6" fillId="3" borderId="10" xfId="1" applyNumberFormat="1" applyFont="1" applyFill="1" applyBorder="1" applyAlignment="1">
      <alignment horizontal="right" vertical="center"/>
    </xf>
    <xf numFmtId="0" fontId="6" fillId="3" borderId="30" xfId="1" applyFont="1" applyFill="1" applyBorder="1" applyAlignment="1">
      <alignment horizontal="left"/>
    </xf>
    <xf numFmtId="4" fontId="6" fillId="0" borderId="21" xfId="1" applyNumberFormat="1" applyFont="1" applyBorder="1" applyAlignment="1">
      <alignment horizontal="right" vertical="center"/>
    </xf>
    <xf numFmtId="0" fontId="5" fillId="0" borderId="14" xfId="1" applyFont="1" applyBorder="1" applyAlignment="1">
      <alignment vertical="center" wrapText="1"/>
    </xf>
    <xf numFmtId="4" fontId="5" fillId="0" borderId="26" xfId="1" applyNumberFormat="1" applyFont="1" applyBorder="1" applyAlignment="1">
      <alignment horizontal="center" vertical="center"/>
    </xf>
    <xf numFmtId="4" fontId="5" fillId="0" borderId="31" xfId="1" applyNumberFormat="1" applyFont="1" applyBorder="1" applyAlignment="1">
      <alignment horizontal="right" vertical="center"/>
    </xf>
    <xf numFmtId="4" fontId="5" fillId="0" borderId="3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vertical="center" wrapText="1"/>
    </xf>
    <xf numFmtId="4" fontId="5" fillId="0" borderId="18" xfId="1" applyNumberFormat="1" applyFont="1" applyBorder="1" applyAlignment="1">
      <alignment horizontal="center" vertical="center"/>
    </xf>
    <xf numFmtId="0" fontId="6" fillId="3" borderId="30" xfId="1" applyFont="1" applyFill="1" applyBorder="1"/>
    <xf numFmtId="0" fontId="6" fillId="3" borderId="8" xfId="1" applyFont="1" applyFill="1" applyBorder="1"/>
    <xf numFmtId="0" fontId="2" fillId="0" borderId="9" xfId="1" applyFont="1" applyBorder="1"/>
    <xf numFmtId="4" fontId="6" fillId="0" borderId="10" xfId="1" applyNumberFormat="1" applyFont="1" applyBorder="1"/>
    <xf numFmtId="0" fontId="3" fillId="2" borderId="24" xfId="1" applyFont="1" applyFill="1" applyBorder="1" applyAlignment="1">
      <alignment horizontal="left"/>
    </xf>
    <xf numFmtId="0" fontId="5" fillId="0" borderId="33" xfId="1" applyFont="1" applyBorder="1" applyAlignment="1">
      <alignment vertical="center" wrapText="1"/>
    </xf>
    <xf numFmtId="0" fontId="5" fillId="0" borderId="34" xfId="1" applyFont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4" fontId="5" fillId="0" borderId="36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vertical="center" wrapText="1"/>
    </xf>
    <xf numFmtId="10" fontId="5" fillId="0" borderId="33" xfId="1" applyNumberFormat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6" fillId="3" borderId="8" xfId="1" applyFont="1" applyFill="1" applyBorder="1" applyAlignment="1">
      <alignment horizontal="left"/>
    </xf>
    <xf numFmtId="0" fontId="5" fillId="3" borderId="3" xfId="1" applyFont="1" applyFill="1" applyBorder="1" applyAlignment="1">
      <alignment vertical="center" wrapText="1"/>
    </xf>
    <xf numFmtId="0" fontId="5" fillId="3" borderId="18" xfId="1" applyFont="1" applyFill="1" applyBorder="1" applyAlignment="1">
      <alignment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2" fontId="5" fillId="0" borderId="7" xfId="1" applyNumberFormat="1" applyFont="1" applyBorder="1" applyAlignment="1">
      <alignment horizontal="right" vertical="center" wrapText="1"/>
    </xf>
    <xf numFmtId="0" fontId="6" fillId="3" borderId="20" xfId="1" applyFont="1" applyFill="1" applyBorder="1" applyAlignment="1">
      <alignment horizontal="left"/>
    </xf>
    <xf numFmtId="10" fontId="6" fillId="0" borderId="18" xfId="1" applyNumberFormat="1" applyFont="1" applyBorder="1" applyAlignment="1">
      <alignment horizontal="center" vertical="center"/>
    </xf>
    <xf numFmtId="2" fontId="5" fillId="0" borderId="6" xfId="1" applyNumberFormat="1" applyFont="1" applyBorder="1" applyAlignment="1">
      <alignment horizontal="center" vertical="center" wrapText="1"/>
    </xf>
    <xf numFmtId="0" fontId="3" fillId="4" borderId="23" xfId="1" applyFont="1" applyFill="1" applyBorder="1"/>
    <xf numFmtId="0" fontId="3" fillId="4" borderId="24" xfId="1" applyFont="1" applyFill="1" applyBorder="1"/>
    <xf numFmtId="0" fontId="3" fillId="4" borderId="25" xfId="1" applyFont="1" applyFill="1" applyBorder="1"/>
    <xf numFmtId="0" fontId="3" fillId="4" borderId="12" xfId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wrapText="1"/>
    </xf>
    <xf numFmtId="0" fontId="2" fillId="0" borderId="37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38" xfId="1" applyFont="1" applyBorder="1" applyAlignment="1">
      <alignment horizontal="left" vertical="center" wrapText="1"/>
    </xf>
    <xf numFmtId="0" fontId="6" fillId="3" borderId="23" xfId="1" applyFont="1" applyFill="1" applyBorder="1"/>
    <xf numFmtId="0" fontId="6" fillId="3" borderId="39" xfId="1" applyFont="1" applyFill="1" applyBorder="1"/>
    <xf numFmtId="0" fontId="6" fillId="0" borderId="25" xfId="1" applyFont="1" applyBorder="1"/>
    <xf numFmtId="10" fontId="6" fillId="3" borderId="40" xfId="1" applyNumberFormat="1" applyFont="1" applyFill="1" applyBorder="1" applyAlignment="1">
      <alignment horizontal="center" vertical="center"/>
    </xf>
    <xf numFmtId="4" fontId="6" fillId="3" borderId="22" xfId="1" applyNumberFormat="1" applyFont="1" applyFill="1" applyBorder="1" applyAlignment="1">
      <alignment horizontal="right" vertical="center"/>
    </xf>
    <xf numFmtId="0" fontId="5" fillId="0" borderId="26" xfId="1" applyFont="1" applyBorder="1" applyAlignment="1">
      <alignment horizontal="left" vertical="center" wrapText="1"/>
    </xf>
    <xf numFmtId="4" fontId="2" fillId="0" borderId="0" xfId="1" applyNumberFormat="1" applyFont="1"/>
    <xf numFmtId="0" fontId="5" fillId="0" borderId="3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6" fillId="0" borderId="23" xfId="1" applyFont="1" applyBorder="1"/>
    <xf numFmtId="0" fontId="6" fillId="0" borderId="24" xfId="1" applyFont="1" applyBorder="1"/>
    <xf numFmtId="0" fontId="15" fillId="0" borderId="23" xfId="1" applyBorder="1"/>
    <xf numFmtId="4" fontId="6" fillId="0" borderId="25" xfId="1" applyNumberFormat="1" applyFont="1" applyBorder="1" applyAlignment="1">
      <alignment vertical="center"/>
    </xf>
    <xf numFmtId="0" fontId="10" fillId="0" borderId="0" xfId="1" applyFont="1"/>
    <xf numFmtId="0" fontId="12" fillId="0" borderId="0" xfId="1" applyFont="1"/>
    <xf numFmtId="0" fontId="13" fillId="0" borderId="0" xfId="1" applyFont="1" applyAlignment="1">
      <alignment horizontal="right"/>
    </xf>
    <xf numFmtId="0" fontId="15" fillId="0" borderId="0" xfId="1" applyAlignment="1">
      <alignment horizontal="center"/>
    </xf>
    <xf numFmtId="0" fontId="0" fillId="0" borderId="0" xfId="1" applyFont="1"/>
    <xf numFmtId="10" fontId="5" fillId="6" borderId="3" xfId="1" applyNumberFormat="1" applyFont="1" applyFill="1" applyBorder="1" applyAlignment="1">
      <alignment horizontal="center" vertical="center"/>
    </xf>
    <xf numFmtId="4" fontId="5" fillId="6" borderId="7" xfId="1" applyNumberFormat="1" applyFont="1" applyFill="1" applyBorder="1" applyAlignment="1">
      <alignment horizontal="right" vertical="center"/>
    </xf>
    <xf numFmtId="10" fontId="5" fillId="8" borderId="26" xfId="1" applyNumberFormat="1" applyFont="1" applyFill="1" applyBorder="1" applyAlignment="1">
      <alignment horizontal="center" vertical="center"/>
    </xf>
    <xf numFmtId="10" fontId="5" fillId="8" borderId="18" xfId="1" applyNumberFormat="1" applyFont="1" applyFill="1" applyBorder="1" applyAlignment="1">
      <alignment horizontal="center" vertical="center"/>
    </xf>
    <xf numFmtId="166" fontId="5" fillId="6" borderId="3" xfId="1" applyNumberFormat="1" applyFont="1" applyFill="1" applyBorder="1" applyAlignment="1">
      <alignment horizontal="center" vertical="center"/>
    </xf>
    <xf numFmtId="10" fontId="5" fillId="6" borderId="26" xfId="1" applyNumberFormat="1" applyFont="1" applyFill="1" applyBorder="1" applyAlignment="1">
      <alignment horizontal="center" vertical="center" wrapText="1"/>
    </xf>
    <xf numFmtId="10" fontId="5" fillId="6" borderId="18" xfId="1" applyNumberFormat="1" applyFont="1" applyFill="1" applyBorder="1" applyAlignment="1">
      <alignment horizontal="center" vertical="center" wrapText="1"/>
    </xf>
    <xf numFmtId="0" fontId="13" fillId="9" borderId="44" xfId="1" applyFont="1" applyFill="1" applyBorder="1" applyAlignment="1">
      <alignment horizontal="center"/>
    </xf>
    <xf numFmtId="0" fontId="13" fillId="0" borderId="45" xfId="1" applyFont="1" applyBorder="1" applyAlignment="1">
      <alignment horizontal="center" vertical="center"/>
    </xf>
    <xf numFmtId="165" fontId="13" fillId="0" borderId="46" xfId="2" applyFont="1" applyBorder="1" applyAlignment="1">
      <alignment horizontal="center" vertical="center" wrapText="1"/>
    </xf>
    <xf numFmtId="0" fontId="13" fillId="0" borderId="46" xfId="1" applyFont="1" applyBorder="1" applyAlignment="1">
      <alignment horizontal="center" vertical="center" wrapText="1"/>
    </xf>
    <xf numFmtId="0" fontId="3" fillId="7" borderId="0" xfId="1" applyFont="1" applyFill="1"/>
    <xf numFmtId="10" fontId="9" fillId="9" borderId="3" xfId="1" applyNumberFormat="1" applyFont="1" applyFill="1" applyBorder="1" applyAlignment="1">
      <alignment horizontal="center" vertical="center"/>
    </xf>
    <xf numFmtId="0" fontId="2" fillId="7" borderId="0" xfId="1" applyFont="1" applyFill="1"/>
    <xf numFmtId="4" fontId="6" fillId="3" borderId="47" xfId="1" applyNumberFormat="1" applyFont="1" applyFill="1" applyBorder="1" applyAlignment="1">
      <alignment horizontal="center" vertical="center"/>
    </xf>
    <xf numFmtId="4" fontId="6" fillId="3" borderId="21" xfId="1" applyNumberFormat="1" applyFont="1" applyFill="1" applyBorder="1" applyAlignment="1">
      <alignment horizontal="right" vertical="center"/>
    </xf>
    <xf numFmtId="0" fontId="5" fillId="7" borderId="0" xfId="0" applyFont="1" applyFill="1" applyAlignment="1">
      <alignment vertical="center"/>
    </xf>
    <xf numFmtId="0" fontId="12" fillId="7" borderId="0" xfId="1" applyFont="1" applyFill="1"/>
    <xf numFmtId="0" fontId="15" fillId="7" borderId="0" xfId="1" applyFill="1"/>
    <xf numFmtId="168" fontId="13" fillId="10" borderId="49" xfId="1" applyNumberFormat="1" applyFont="1" applyFill="1" applyBorder="1" applyAlignment="1">
      <alignment horizontal="center" vertical="center"/>
    </xf>
    <xf numFmtId="168" fontId="13" fillId="10" borderId="49" xfId="1" applyNumberFormat="1" applyFont="1" applyFill="1" applyBorder="1" applyAlignment="1">
      <alignment horizontal="center" vertical="center" wrapText="1"/>
    </xf>
    <xf numFmtId="0" fontId="13" fillId="0" borderId="48" xfId="1" applyFont="1" applyBorder="1" applyAlignment="1">
      <alignment horizontal="center" vertical="center" wrapText="1"/>
    </xf>
    <xf numFmtId="168" fontId="13" fillId="9" borderId="44" xfId="1" applyNumberFormat="1" applyFont="1" applyFill="1" applyBorder="1" applyAlignment="1">
      <alignment horizontal="center"/>
    </xf>
    <xf numFmtId="0" fontId="13" fillId="7" borderId="50" xfId="1" applyFont="1" applyFill="1" applyBorder="1" applyAlignment="1">
      <alignment horizontal="center" vertical="center" wrapText="1"/>
    </xf>
    <xf numFmtId="168" fontId="13" fillId="9" borderId="51" xfId="1" applyNumberFormat="1" applyFont="1" applyFill="1" applyBorder="1" applyAlignment="1">
      <alignment horizontal="center"/>
    </xf>
    <xf numFmtId="167" fontId="13" fillId="7" borderId="52" xfId="1" applyNumberFormat="1" applyFont="1" applyFill="1" applyBorder="1" applyAlignment="1">
      <alignment horizontal="center"/>
    </xf>
    <xf numFmtId="0" fontId="5" fillId="3" borderId="33" xfId="1" applyFont="1" applyFill="1" applyBorder="1" applyAlignment="1">
      <alignment vertical="center" wrapText="1"/>
    </xf>
    <xf numFmtId="0" fontId="17" fillId="11" borderId="0" xfId="0" applyFont="1" applyFill="1" applyAlignment="1">
      <alignment horizontal="center" vertical="center"/>
    </xf>
    <xf numFmtId="0" fontId="15" fillId="7" borderId="0" xfId="1" applyFill="1" applyAlignment="1">
      <alignment wrapText="1"/>
    </xf>
    <xf numFmtId="10" fontId="5" fillId="6" borderId="7" xfId="1" applyNumberFormat="1" applyFont="1" applyFill="1" applyBorder="1" applyAlignment="1">
      <alignment horizontal="center" vertical="center" wrapText="1"/>
    </xf>
    <xf numFmtId="2" fontId="5" fillId="10" borderId="7" xfId="1" applyNumberFormat="1" applyFont="1" applyFill="1" applyBorder="1" applyAlignment="1">
      <alignment horizontal="center" vertical="center" wrapText="1"/>
    </xf>
    <xf numFmtId="4" fontId="5" fillId="10" borderId="49" xfId="1" applyNumberFormat="1" applyFont="1" applyFill="1" applyBorder="1" applyAlignment="1">
      <alignment horizontal="center" vertical="center"/>
    </xf>
    <xf numFmtId="4" fontId="5" fillId="10" borderId="7" xfId="1" applyNumberFormat="1" applyFont="1" applyFill="1" applyBorder="1" applyAlignment="1">
      <alignment horizontal="right" vertical="center"/>
    </xf>
    <xf numFmtId="10" fontId="5" fillId="12" borderId="3" xfId="1" applyNumberFormat="1" applyFont="1" applyFill="1" applyBorder="1" applyAlignment="1">
      <alignment horizontal="center" vertical="center"/>
    </xf>
    <xf numFmtId="0" fontId="5" fillId="7" borderId="34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left" vertical="center" wrapText="1"/>
    </xf>
    <xf numFmtId="0" fontId="5" fillId="7" borderId="19" xfId="1" applyFont="1" applyFill="1" applyBorder="1" applyAlignment="1">
      <alignment horizontal="left" vertical="center" wrapText="1"/>
    </xf>
    <xf numFmtId="10" fontId="5" fillId="6" borderId="6" xfId="7" applyNumberFormat="1" applyFont="1" applyFill="1" applyBorder="1" applyAlignment="1">
      <alignment horizontal="center" vertical="center" wrapText="1"/>
    </xf>
    <xf numFmtId="0" fontId="15" fillId="7" borderId="37" xfId="1" applyFill="1" applyBorder="1" applyAlignment="1">
      <alignment wrapText="1"/>
    </xf>
    <xf numFmtId="0" fontId="11" fillId="13" borderId="0" xfId="1" applyFont="1" applyFill="1" applyAlignment="1">
      <alignment horizontal="center" vertical="center" wrapText="1"/>
    </xf>
    <xf numFmtId="0" fontId="16" fillId="11" borderId="76" xfId="0" applyFont="1" applyFill="1" applyBorder="1" applyAlignment="1">
      <alignment vertical="center"/>
    </xf>
    <xf numFmtId="0" fontId="16" fillId="11" borderId="58" xfId="0" applyFont="1" applyFill="1" applyBorder="1" applyAlignment="1">
      <alignment vertical="center" wrapText="1"/>
    </xf>
    <xf numFmtId="0" fontId="16" fillId="11" borderId="59" xfId="0" applyFont="1" applyFill="1" applyBorder="1" applyAlignment="1">
      <alignment horizontal="center" vertical="center" wrapText="1"/>
    </xf>
    <xf numFmtId="8" fontId="16" fillId="14" borderId="55" xfId="0" applyNumberFormat="1" applyFont="1" applyFill="1" applyBorder="1" applyAlignment="1">
      <alignment horizontal="center" vertical="center"/>
    </xf>
    <xf numFmtId="0" fontId="16" fillId="15" borderId="69" xfId="0" applyFont="1" applyFill="1" applyBorder="1" applyAlignment="1">
      <alignment vertical="center"/>
    </xf>
    <xf numFmtId="0" fontId="16" fillId="15" borderId="77" xfId="0" applyFont="1" applyFill="1" applyBorder="1" applyAlignment="1">
      <alignment horizontal="right" vertical="center" wrapText="1"/>
    </xf>
    <xf numFmtId="0" fontId="16" fillId="15" borderId="78" xfId="0" applyFont="1" applyFill="1" applyBorder="1" applyAlignment="1">
      <alignment horizontal="left" vertical="center" wrapText="1"/>
    </xf>
    <xf numFmtId="8" fontId="16" fillId="15" borderId="56" xfId="0" applyNumberFormat="1" applyFont="1" applyFill="1" applyBorder="1" applyAlignment="1">
      <alignment horizontal="center" vertical="center" wrapText="1"/>
    </xf>
    <xf numFmtId="164" fontId="5" fillId="6" borderId="81" xfId="1" applyNumberFormat="1" applyFont="1" applyFill="1" applyBorder="1" applyAlignment="1">
      <alignment horizontal="center" vertical="center"/>
    </xf>
    <xf numFmtId="0" fontId="5" fillId="0" borderId="87" xfId="1" applyFont="1" applyBorder="1" applyAlignment="1">
      <alignment horizontal="center" vertical="center"/>
    </xf>
    <xf numFmtId="4" fontId="5" fillId="9" borderId="49" xfId="1" applyNumberFormat="1" applyFont="1" applyFill="1" applyBorder="1" applyAlignment="1">
      <alignment horizontal="center" vertical="center"/>
    </xf>
    <xf numFmtId="0" fontId="5" fillId="7" borderId="53" xfId="1" applyFont="1" applyFill="1" applyBorder="1" applyAlignment="1">
      <alignment horizontal="left" vertical="center" wrapText="1"/>
    </xf>
    <xf numFmtId="2" fontId="5" fillId="10" borderId="49" xfId="1" applyNumberFormat="1" applyFont="1" applyFill="1" applyBorder="1" applyAlignment="1">
      <alignment horizontal="center" vertical="center"/>
    </xf>
    <xf numFmtId="0" fontId="5" fillId="7" borderId="4" xfId="1" applyFont="1" applyFill="1" applyBorder="1" applyAlignment="1">
      <alignment vertical="center" wrapText="1"/>
    </xf>
    <xf numFmtId="4" fontId="5" fillId="6" borderId="7" xfId="1" applyNumberFormat="1" applyFont="1" applyFill="1" applyBorder="1" applyAlignment="1">
      <alignment horizontal="right" vertical="center" wrapText="1"/>
    </xf>
    <xf numFmtId="0" fontId="13" fillId="9" borderId="54" xfId="1" applyFont="1" applyFill="1" applyBorder="1" applyAlignment="1">
      <alignment horizontal="center" vertical="center"/>
    </xf>
    <xf numFmtId="0" fontId="13" fillId="9" borderId="54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left" vertical="center" wrapText="1"/>
    </xf>
    <xf numFmtId="0" fontId="5" fillId="6" borderId="53" xfId="1" applyFont="1" applyFill="1" applyBorder="1" applyAlignment="1">
      <alignment horizontal="left" vertical="center" wrapText="1"/>
    </xf>
    <xf numFmtId="0" fontId="5" fillId="10" borderId="4" xfId="1" applyFont="1" applyFill="1" applyBorder="1" applyAlignment="1">
      <alignment horizontal="left" vertical="center" wrapText="1"/>
    </xf>
    <xf numFmtId="0" fontId="5" fillId="10" borderId="53" xfId="1" applyFont="1" applyFill="1" applyBorder="1" applyAlignment="1">
      <alignment horizontal="left" vertical="center" wrapText="1"/>
    </xf>
    <xf numFmtId="10" fontId="5" fillId="9" borderId="3" xfId="1" applyNumberFormat="1" applyFont="1" applyFill="1" applyBorder="1" applyAlignment="1">
      <alignment horizontal="center" vertical="center"/>
    </xf>
    <xf numFmtId="10" fontId="5" fillId="10" borderId="10" xfId="1" applyNumberFormat="1" applyFont="1" applyFill="1" applyBorder="1" applyAlignment="1">
      <alignment horizontal="center" vertical="center" wrapText="1"/>
    </xf>
    <xf numFmtId="0" fontId="18" fillId="0" borderId="0" xfId="0" applyFont="1"/>
    <xf numFmtId="0" fontId="5" fillId="7" borderId="0" xfId="1" applyFont="1" applyFill="1" applyAlignment="1">
      <alignment horizontal="left" vertical="center" wrapText="1"/>
    </xf>
    <xf numFmtId="0" fontId="5" fillId="7" borderId="5" xfId="1" applyFont="1" applyFill="1" applyBorder="1" applyAlignment="1">
      <alignment horizontal="left" vertical="center" wrapText="1"/>
    </xf>
    <xf numFmtId="0" fontId="5" fillId="7" borderId="0" xfId="1" applyFont="1" applyFill="1"/>
    <xf numFmtId="0" fontId="5" fillId="0" borderId="0" xfId="0" applyFont="1"/>
    <xf numFmtId="0" fontId="5" fillId="0" borderId="0" xfId="0" applyFont="1" applyAlignment="1">
      <alignment vertical="center"/>
    </xf>
    <xf numFmtId="0" fontId="19" fillId="7" borderId="0" xfId="1" applyFont="1" applyFill="1"/>
    <xf numFmtId="4" fontId="5" fillId="0" borderId="41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4" fontId="5" fillId="0" borderId="7" xfId="1" applyNumberFormat="1" applyFont="1" applyBorder="1" applyAlignment="1">
      <alignment horizontal="right" vertical="center"/>
    </xf>
    <xf numFmtId="0" fontId="3" fillId="7" borderId="43" xfId="1" applyFont="1" applyFill="1" applyBorder="1" applyAlignment="1">
      <alignment horizontal="left"/>
    </xf>
    <xf numFmtId="0" fontId="3" fillId="2" borderId="68" xfId="1" applyFont="1" applyFill="1" applyBorder="1" applyAlignment="1">
      <alignment horizontal="center" vertical="center"/>
    </xf>
    <xf numFmtId="4" fontId="5" fillId="0" borderId="62" xfId="1" applyNumberFormat="1" applyFont="1" applyBorder="1" applyAlignment="1">
      <alignment horizontal="right" vertical="center" wrapText="1"/>
    </xf>
    <xf numFmtId="0" fontId="5" fillId="10" borderId="7" xfId="1" applyFont="1" applyFill="1" applyBorder="1" applyAlignment="1">
      <alignment horizontal="left" vertical="center" wrapText="1"/>
    </xf>
    <xf numFmtId="0" fontId="3" fillId="2" borderId="43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3" fillId="2" borderId="65" xfId="1" applyFont="1" applyFill="1" applyBorder="1" applyAlignment="1">
      <alignment horizontal="left"/>
    </xf>
    <xf numFmtId="0" fontId="6" fillId="3" borderId="30" xfId="1" applyFont="1" applyFill="1" applyBorder="1" applyAlignment="1">
      <alignment horizontal="left"/>
    </xf>
    <xf numFmtId="4" fontId="5" fillId="0" borderId="42" xfId="1" applyNumberFormat="1" applyFont="1" applyBorder="1" applyAlignment="1">
      <alignment horizontal="right" vertical="center" wrapText="1"/>
    </xf>
    <xf numFmtId="0" fontId="10" fillId="0" borderId="0" xfId="1" applyFont="1" applyAlignment="1">
      <alignment horizontal="center"/>
    </xf>
    <xf numFmtId="0" fontId="5" fillId="0" borderId="7" xfId="1" applyFont="1" applyBorder="1" applyAlignment="1">
      <alignment horizontal="left" vertical="center" wrapText="1"/>
    </xf>
    <xf numFmtId="0" fontId="6" fillId="3" borderId="61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left"/>
    </xf>
    <xf numFmtId="4" fontId="6" fillId="0" borderId="41" xfId="1" applyNumberFormat="1" applyFont="1" applyBorder="1" applyAlignment="1">
      <alignment horizontal="right" vertical="center"/>
    </xf>
    <xf numFmtId="0" fontId="6" fillId="3" borderId="30" xfId="1" applyFont="1" applyFill="1" applyBorder="1" applyAlignment="1">
      <alignment horizontal="left" vertical="center"/>
    </xf>
    <xf numFmtId="0" fontId="3" fillId="0" borderId="43" xfId="1" applyFont="1" applyBorder="1" applyAlignment="1">
      <alignment horizontal="left"/>
    </xf>
    <xf numFmtId="0" fontId="6" fillId="3" borderId="20" xfId="1" applyFont="1" applyFill="1" applyBorder="1" applyAlignment="1">
      <alignment horizontal="left"/>
    </xf>
    <xf numFmtId="0" fontId="6" fillId="3" borderId="32" xfId="1" applyFont="1" applyFill="1" applyBorder="1" applyAlignment="1">
      <alignment horizontal="left"/>
    </xf>
    <xf numFmtId="0" fontId="5" fillId="0" borderId="29" xfId="1" applyFont="1" applyBorder="1" applyAlignment="1">
      <alignment horizontal="left" vertical="center" wrapText="1"/>
    </xf>
    <xf numFmtId="0" fontId="3" fillId="0" borderId="43" xfId="1" applyFont="1" applyBorder="1" applyAlignment="1">
      <alignment horizontal="left" wrapText="1"/>
    </xf>
    <xf numFmtId="0" fontId="5" fillId="0" borderId="27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5" fillId="0" borderId="79" xfId="1" applyFont="1" applyBorder="1" applyAlignment="1">
      <alignment horizontal="center" vertical="center"/>
    </xf>
    <xf numFmtId="0" fontId="5" fillId="0" borderId="80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5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82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88" xfId="1" applyFont="1" applyBorder="1" applyAlignment="1">
      <alignment horizontal="center" vertical="center" wrapText="1"/>
    </xf>
    <xf numFmtId="0" fontId="5" fillId="10" borderId="85" xfId="1" applyFont="1" applyFill="1" applyBorder="1" applyAlignment="1">
      <alignment horizontal="center" vertical="center" wrapText="1"/>
    </xf>
    <xf numFmtId="0" fontId="5" fillId="10" borderId="86" xfId="1" applyFont="1" applyFill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/>
    </xf>
    <xf numFmtId="0" fontId="5" fillId="7" borderId="41" xfId="1" applyFont="1" applyFill="1" applyBorder="1" applyAlignment="1">
      <alignment horizontal="center" vertical="center"/>
    </xf>
    <xf numFmtId="0" fontId="3" fillId="0" borderId="23" xfId="1" applyFont="1" applyBorder="1" applyAlignment="1">
      <alignment horizontal="left"/>
    </xf>
    <xf numFmtId="165" fontId="5" fillId="10" borderId="41" xfId="2" applyFont="1" applyFill="1" applyBorder="1" applyAlignment="1">
      <alignment horizontal="center" vertical="center"/>
    </xf>
    <xf numFmtId="0" fontId="5" fillId="10" borderId="4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5" fillId="10" borderId="1" xfId="1" applyNumberFormat="1" applyFont="1" applyFill="1" applyBorder="1" applyAlignment="1">
      <alignment horizontal="center" vertical="center"/>
    </xf>
    <xf numFmtId="0" fontId="6" fillId="0" borderId="30" xfId="1" applyFont="1" applyBorder="1" applyAlignment="1">
      <alignment horizontal="left"/>
    </xf>
    <xf numFmtId="0" fontId="3" fillId="2" borderId="64" xfId="1" applyFont="1" applyFill="1" applyBorder="1" applyAlignment="1">
      <alignment horizontal="left"/>
    </xf>
    <xf numFmtId="0" fontId="3" fillId="2" borderId="60" xfId="1" applyFont="1" applyFill="1" applyBorder="1" applyAlignment="1">
      <alignment horizontal="center" vertical="center"/>
    </xf>
    <xf numFmtId="0" fontId="5" fillId="0" borderId="90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91" xfId="1" applyFont="1" applyBorder="1" applyAlignment="1">
      <alignment horizontal="center" vertical="center" wrapText="1"/>
    </xf>
    <xf numFmtId="0" fontId="5" fillId="0" borderId="92" xfId="1" applyFont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5" fillId="0" borderId="93" xfId="1" applyFont="1" applyBorder="1" applyAlignment="1">
      <alignment horizontal="center" vertical="center" wrapText="1"/>
    </xf>
    <xf numFmtId="0" fontId="5" fillId="6" borderId="95" xfId="0" applyFont="1" applyFill="1" applyBorder="1" applyAlignment="1">
      <alignment horizontal="center" vertical="center" wrapText="1"/>
    </xf>
    <xf numFmtId="0" fontId="5" fillId="6" borderId="94" xfId="0" applyFont="1" applyFill="1" applyBorder="1" applyAlignment="1">
      <alignment horizontal="center" vertical="center" wrapText="1"/>
    </xf>
    <xf numFmtId="0" fontId="5" fillId="0" borderId="83" xfId="1" applyFont="1" applyBorder="1" applyAlignment="1">
      <alignment horizontal="center" vertical="center"/>
    </xf>
    <xf numFmtId="0" fontId="5" fillId="0" borderId="84" xfId="1" applyFont="1" applyBorder="1" applyAlignment="1">
      <alignment horizontal="center" vertical="center"/>
    </xf>
    <xf numFmtId="0" fontId="5" fillId="0" borderId="89" xfId="1" applyFont="1" applyBorder="1" applyAlignment="1">
      <alignment horizontal="center" vertical="center"/>
    </xf>
    <xf numFmtId="0" fontId="3" fillId="0" borderId="63" xfId="1" applyFont="1" applyBorder="1" applyAlignment="1">
      <alignment horizontal="center" vertical="center"/>
    </xf>
    <xf numFmtId="0" fontId="5" fillId="0" borderId="62" xfId="1" applyFont="1" applyBorder="1" applyAlignment="1">
      <alignment horizontal="center" vertical="center"/>
    </xf>
    <xf numFmtId="0" fontId="5" fillId="7" borderId="62" xfId="1" applyFont="1" applyFill="1" applyBorder="1" applyAlignment="1">
      <alignment horizontal="center" vertical="center"/>
    </xf>
    <xf numFmtId="0" fontId="14" fillId="5" borderId="66" xfId="1" applyFont="1" applyFill="1" applyBorder="1" applyAlignment="1">
      <alignment horizontal="center" vertical="center" wrapText="1"/>
    </xf>
    <xf numFmtId="0" fontId="14" fillId="5" borderId="67" xfId="1" applyFont="1" applyFill="1" applyBorder="1" applyAlignment="1">
      <alignment horizontal="center" vertical="center" wrapText="1"/>
    </xf>
    <xf numFmtId="0" fontId="13" fillId="0" borderId="71" xfId="1" applyFont="1" applyBorder="1" applyAlignment="1">
      <alignment horizontal="right"/>
    </xf>
    <xf numFmtId="0" fontId="13" fillId="0" borderId="72" xfId="1" applyFont="1" applyBorder="1" applyAlignment="1">
      <alignment horizontal="right"/>
    </xf>
    <xf numFmtId="0" fontId="13" fillId="0" borderId="73" xfId="1" applyFont="1" applyBorder="1" applyAlignment="1">
      <alignment horizontal="right"/>
    </xf>
    <xf numFmtId="0" fontId="13" fillId="0" borderId="0" xfId="1" applyFont="1" applyAlignment="1">
      <alignment horizontal="left"/>
    </xf>
    <xf numFmtId="0" fontId="16" fillId="11" borderId="74" xfId="0" applyFont="1" applyFill="1" applyBorder="1" applyAlignment="1">
      <alignment horizontal="center" vertical="center"/>
    </xf>
    <xf numFmtId="0" fontId="16" fillId="11" borderId="70" xfId="0" applyFont="1" applyFill="1" applyBorder="1" applyAlignment="1">
      <alignment horizontal="center" vertical="center"/>
    </xf>
    <xf numFmtId="0" fontId="16" fillId="11" borderId="75" xfId="0" applyFont="1" applyFill="1" applyBorder="1" applyAlignment="1">
      <alignment horizontal="center" vertical="center"/>
    </xf>
    <xf numFmtId="0" fontId="16" fillId="16" borderId="57" xfId="0" applyFont="1" applyFill="1" applyBorder="1" applyAlignment="1">
      <alignment horizontal="center" vertical="center" wrapText="1"/>
    </xf>
    <xf numFmtId="0" fontId="16" fillId="16" borderId="58" xfId="0" applyFont="1" applyFill="1" applyBorder="1" applyAlignment="1">
      <alignment horizontal="center" vertical="center" wrapText="1"/>
    </xf>
    <xf numFmtId="0" fontId="16" fillId="16" borderId="59" xfId="0" applyFont="1" applyFill="1" applyBorder="1" applyAlignment="1">
      <alignment horizontal="center" vertical="center" wrapText="1"/>
    </xf>
  </cellXfs>
  <cellStyles count="8">
    <cellStyle name="Excel Built-in Normal" xfId="1" xr:uid="{00000000-0005-0000-0000-000001000000}"/>
    <cellStyle name="Moeda" xfId="2" builtinId="4"/>
    <cellStyle name="Moeda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Porcentagem" xfId="7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00"/>
  <sheetViews>
    <sheetView tabSelected="1" zoomScaleNormal="100" workbookViewId="0">
      <selection activeCell="G84" sqref="G84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8.7265625" style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1.5" x14ac:dyDescent="0.25">
      <c r="A1" s="207" t="s">
        <v>0</v>
      </c>
      <c r="B1" s="207"/>
      <c r="C1" s="207"/>
      <c r="D1" s="207"/>
      <c r="E1" s="207"/>
      <c r="F1" s="207"/>
      <c r="H1" s="4"/>
      <c r="I1" s="4"/>
      <c r="J1" s="4"/>
      <c r="K1" s="4"/>
    </row>
    <row r="2" spans="1:11" s="3" customFormat="1" ht="11.5" x14ac:dyDescent="0.25">
      <c r="A2" s="5"/>
      <c r="B2" s="208" t="s">
        <v>1</v>
      </c>
      <c r="C2" s="209"/>
      <c r="D2" s="209"/>
      <c r="E2" s="209"/>
      <c r="F2" s="160"/>
      <c r="H2" s="123"/>
      <c r="I2" s="4"/>
      <c r="J2" s="4"/>
      <c r="K2" s="4"/>
    </row>
    <row r="3" spans="1:11" s="3" customFormat="1" ht="11.5" x14ac:dyDescent="0.25">
      <c r="A3" s="5"/>
      <c r="B3" s="210" t="s">
        <v>2</v>
      </c>
      <c r="C3" s="211"/>
      <c r="D3" s="212" t="s">
        <v>3</v>
      </c>
      <c r="E3" s="212"/>
      <c r="F3" s="213"/>
      <c r="H3" s="4"/>
      <c r="I3" s="4"/>
      <c r="J3" s="4"/>
      <c r="K3" s="4"/>
    </row>
    <row r="4" spans="1:11" s="3" customFormat="1" ht="12" customHeight="1" x14ac:dyDescent="0.25">
      <c r="A4" s="214"/>
      <c r="B4" s="215" t="s">
        <v>4</v>
      </c>
      <c r="C4" s="216"/>
      <c r="D4" s="216"/>
      <c r="E4" s="217"/>
      <c r="F4" s="218" t="s">
        <v>121</v>
      </c>
      <c r="H4" s="4"/>
      <c r="I4" s="4"/>
      <c r="J4" s="4"/>
      <c r="K4" s="4"/>
    </row>
    <row r="5" spans="1:11" s="3" customFormat="1" ht="12" customHeight="1" x14ac:dyDescent="0.25">
      <c r="A5" s="214"/>
      <c r="B5" s="215"/>
      <c r="C5" s="216"/>
      <c r="D5" s="216"/>
      <c r="E5" s="217"/>
      <c r="F5" s="219"/>
      <c r="H5" s="4"/>
      <c r="I5" s="4"/>
      <c r="J5" s="4"/>
      <c r="K5" s="4"/>
    </row>
    <row r="6" spans="1:11" s="3" customFormat="1" ht="12" customHeight="1" x14ac:dyDescent="0.25">
      <c r="A6" s="5"/>
      <c r="B6" s="230" t="s">
        <v>5</v>
      </c>
      <c r="C6" s="231"/>
      <c r="D6" s="231"/>
      <c r="E6" s="232"/>
      <c r="F6" s="236" t="s">
        <v>125</v>
      </c>
      <c r="H6" s="4"/>
      <c r="I6" s="4"/>
      <c r="J6" s="4"/>
      <c r="K6" s="4"/>
    </row>
    <row r="7" spans="1:11" s="3" customFormat="1" ht="12" customHeight="1" x14ac:dyDescent="0.25">
      <c r="A7" s="5"/>
      <c r="B7" s="233"/>
      <c r="C7" s="234"/>
      <c r="D7" s="234"/>
      <c r="E7" s="235"/>
      <c r="F7" s="237"/>
      <c r="H7" s="4"/>
      <c r="I7" s="4"/>
      <c r="J7" s="4"/>
      <c r="K7" s="4"/>
    </row>
    <row r="8" spans="1:11" s="3" customFormat="1" ht="12" thickBot="1" x14ac:dyDescent="0.3">
      <c r="A8" s="5"/>
      <c r="B8" s="238" t="s">
        <v>6</v>
      </c>
      <c r="C8" s="239"/>
      <c r="D8" s="239"/>
      <c r="E8" s="240"/>
      <c r="F8" s="161">
        <v>12</v>
      </c>
      <c r="H8" s="4"/>
      <c r="I8" s="4"/>
      <c r="J8" s="4"/>
      <c r="K8" s="4"/>
    </row>
    <row r="9" spans="1:11" s="3" customFormat="1" ht="11.5" x14ac:dyDescent="0.25">
      <c r="A9" s="5"/>
      <c r="B9" s="5"/>
      <c r="C9" s="5"/>
      <c r="D9" s="5"/>
      <c r="E9" s="5"/>
      <c r="F9" s="5"/>
      <c r="H9" s="4"/>
      <c r="I9" s="4"/>
      <c r="J9" s="4"/>
      <c r="K9" s="4"/>
    </row>
    <row r="10" spans="1:11" s="3" customFormat="1" ht="11.5" x14ac:dyDescent="0.25">
      <c r="B10" s="6" t="s">
        <v>7</v>
      </c>
      <c r="C10" s="6"/>
      <c r="D10" s="6"/>
      <c r="E10" s="6"/>
      <c r="F10" s="6"/>
      <c r="H10" s="4"/>
      <c r="I10" s="4"/>
      <c r="J10" s="4"/>
      <c r="K10" s="4"/>
    </row>
    <row r="11" spans="1:11" s="3" customFormat="1" ht="11.5" x14ac:dyDescent="0.25">
      <c r="A11" s="241" t="s">
        <v>8</v>
      </c>
      <c r="B11" s="241"/>
      <c r="C11" s="241"/>
      <c r="D11" s="241"/>
      <c r="E11" s="241"/>
      <c r="F11" s="241"/>
      <c r="H11" s="4"/>
      <c r="I11" s="4"/>
      <c r="J11" s="4"/>
      <c r="K11" s="4"/>
    </row>
    <row r="12" spans="1:11" s="3" customFormat="1" ht="11.5" x14ac:dyDescent="0.25">
      <c r="A12" s="5"/>
      <c r="B12" s="242" t="s">
        <v>9</v>
      </c>
      <c r="C12" s="242"/>
      <c r="D12" s="243" t="s">
        <v>10</v>
      </c>
      <c r="E12" s="243"/>
      <c r="F12" s="243"/>
      <c r="H12" s="4"/>
      <c r="I12" s="4"/>
      <c r="J12" s="4"/>
      <c r="K12" s="4"/>
    </row>
    <row r="13" spans="1:11" s="3" customFormat="1" ht="11.5" x14ac:dyDescent="0.25">
      <c r="A13" s="5"/>
      <c r="B13" s="220" t="s">
        <v>11</v>
      </c>
      <c r="C13" s="220"/>
      <c r="D13" s="221" t="s">
        <v>12</v>
      </c>
      <c r="E13" s="221"/>
      <c r="F13" s="221"/>
      <c r="H13" s="4"/>
      <c r="I13" s="4"/>
      <c r="J13" s="4"/>
      <c r="K13" s="4"/>
    </row>
    <row r="14" spans="1:11" s="3" customFormat="1" ht="12.75" customHeight="1" x14ac:dyDescent="0.25">
      <c r="A14" s="5"/>
      <c r="B14" s="220" t="s">
        <v>13</v>
      </c>
      <c r="C14" s="220"/>
      <c r="D14" s="223">
        <v>1481.56</v>
      </c>
      <c r="E14" s="223"/>
      <c r="F14" s="223"/>
      <c r="H14" s="4"/>
      <c r="I14" s="4"/>
      <c r="J14" s="4"/>
      <c r="K14" s="4"/>
    </row>
    <row r="15" spans="1:11" s="3" customFormat="1" ht="12.75" customHeight="1" x14ac:dyDescent="0.25">
      <c r="A15" s="5"/>
      <c r="B15" s="220" t="s">
        <v>14</v>
      </c>
      <c r="C15" s="220"/>
      <c r="D15" s="224" t="s">
        <v>15</v>
      </c>
      <c r="E15" s="224"/>
      <c r="F15" s="224"/>
      <c r="H15" s="4"/>
      <c r="I15" s="4"/>
      <c r="J15" s="4"/>
      <c r="K15" s="4"/>
    </row>
    <row r="16" spans="1:11" s="3" customFormat="1" ht="12" thickBot="1" x14ac:dyDescent="0.3">
      <c r="A16" s="5"/>
      <c r="B16" s="225" t="s">
        <v>16</v>
      </c>
      <c r="C16" s="225"/>
      <c r="D16" s="226" t="s">
        <v>17</v>
      </c>
      <c r="E16" s="226"/>
      <c r="F16" s="226"/>
      <c r="H16" s="4"/>
      <c r="I16" s="4"/>
      <c r="J16" s="4"/>
      <c r="K16" s="4"/>
    </row>
    <row r="17" spans="2:11" ht="27" customHeight="1" thickBot="1" x14ac:dyDescent="0.3">
      <c r="B17" s="192" t="s">
        <v>18</v>
      </c>
      <c r="C17" s="192"/>
      <c r="D17" s="7"/>
      <c r="E17" s="189"/>
      <c r="F17" s="189"/>
    </row>
    <row r="18" spans="2:11" ht="14.25" customHeight="1" x14ac:dyDescent="0.25">
      <c r="B18" s="8" t="s">
        <v>19</v>
      </c>
      <c r="C18" s="9" t="s">
        <v>20</v>
      </c>
      <c r="D18" s="10"/>
      <c r="E18" s="11"/>
      <c r="F18" s="166">
        <f>D14</f>
        <v>1481.56</v>
      </c>
      <c r="H18" s="4" t="s">
        <v>132</v>
      </c>
      <c r="I18" s="4"/>
      <c r="J18" s="4"/>
      <c r="K18" s="4"/>
    </row>
    <row r="19" spans="2:11" ht="14.25" customHeight="1" x14ac:dyDescent="0.25">
      <c r="B19" s="8" t="s">
        <v>26</v>
      </c>
      <c r="C19" s="147" t="s">
        <v>124</v>
      </c>
      <c r="D19" s="177"/>
      <c r="E19" s="112">
        <v>0.2</v>
      </c>
      <c r="F19" s="113">
        <f>E19*F18</f>
        <v>296.31200000000001</v>
      </c>
      <c r="H19" s="4" t="s">
        <v>123</v>
      </c>
      <c r="I19" s="178"/>
      <c r="J19" s="4"/>
      <c r="K19" s="4"/>
    </row>
    <row r="20" spans="2:11" ht="14.25" customHeight="1" thickBot="1" x14ac:dyDescent="0.3">
      <c r="B20" s="227"/>
      <c r="C20" s="227"/>
      <c r="D20" s="15"/>
      <c r="E20" s="16"/>
      <c r="F20" s="17">
        <f>SUM(F18:F19)</f>
        <v>1777.8719999999998</v>
      </c>
      <c r="H20" s="4"/>
      <c r="I20" s="4"/>
      <c r="J20" s="4"/>
      <c r="K20" s="4"/>
    </row>
    <row r="21" spans="2:11" ht="27" customHeight="1" x14ac:dyDescent="0.25">
      <c r="B21" s="228" t="s">
        <v>22</v>
      </c>
      <c r="C21" s="228"/>
      <c r="D21" s="18"/>
      <c r="E21" s="229"/>
      <c r="F21" s="229"/>
    </row>
    <row r="22" spans="2:11" ht="21" customHeight="1" x14ac:dyDescent="0.25">
      <c r="B22" s="222" t="s">
        <v>23</v>
      </c>
      <c r="C22" s="222"/>
      <c r="D22" s="222"/>
      <c r="E22" s="19" t="s">
        <v>24</v>
      </c>
      <c r="F22" s="20"/>
    </row>
    <row r="23" spans="2:11" ht="14.25" customHeight="1" x14ac:dyDescent="0.25">
      <c r="B23" s="21" t="s">
        <v>19</v>
      </c>
      <c r="C23" s="22" t="s">
        <v>25</v>
      </c>
      <c r="D23" s="23"/>
      <c r="E23" s="24">
        <f>1/12</f>
        <v>8.3333333333333329E-2</v>
      </c>
      <c r="F23" s="25">
        <f>ROUND(E23*$F$20,2)</f>
        <v>148.16</v>
      </c>
    </row>
    <row r="24" spans="2:11" ht="14.25" customHeight="1" x14ac:dyDescent="0.25">
      <c r="B24" s="26" t="s">
        <v>26</v>
      </c>
      <c r="C24" s="27" t="s">
        <v>27</v>
      </c>
      <c r="D24" s="28"/>
      <c r="E24" s="29">
        <f>9.09/100/3</f>
        <v>3.0299999999999997E-2</v>
      </c>
      <c r="F24" s="30">
        <f>ROUND(E24*$F$20,2)</f>
        <v>53.87</v>
      </c>
    </row>
    <row r="25" spans="2:11" ht="14.25" customHeight="1" x14ac:dyDescent="0.25">
      <c r="B25" s="31" t="s">
        <v>28</v>
      </c>
      <c r="C25" s="32"/>
      <c r="D25" s="32"/>
      <c r="E25" s="33">
        <f>SUM(E23:E24)</f>
        <v>0.11363333333333332</v>
      </c>
      <c r="F25" s="34">
        <f>SUM(F23:F24)</f>
        <v>202.03</v>
      </c>
    </row>
    <row r="26" spans="2:11" ht="14.25" customHeight="1" x14ac:dyDescent="0.25">
      <c r="B26" s="35" t="s">
        <v>29</v>
      </c>
      <c r="C26" s="191" t="s">
        <v>30</v>
      </c>
      <c r="D26" s="191"/>
      <c r="E26" s="13">
        <f>E37*E25</f>
        <v>4.1817066666666673E-2</v>
      </c>
      <c r="F26" s="36">
        <f>ROUND(E26*F20,2)</f>
        <v>74.349999999999994</v>
      </c>
    </row>
    <row r="27" spans="2:11" ht="14.25" customHeight="1" x14ac:dyDescent="0.25">
      <c r="B27" s="200" t="s">
        <v>31</v>
      </c>
      <c r="C27" s="200"/>
      <c r="D27" s="37"/>
      <c r="E27" s="38">
        <f>SUM(E25:E26)</f>
        <v>0.15545039999999999</v>
      </c>
      <c r="F27" s="39">
        <f>SUM(F25:F26)</f>
        <v>276.38</v>
      </c>
    </row>
    <row r="28" spans="2:11" ht="21" customHeight="1" x14ac:dyDescent="0.25">
      <c r="B28" s="40" t="s">
        <v>32</v>
      </c>
      <c r="C28" s="41"/>
      <c r="D28" s="42"/>
      <c r="E28" s="43" t="s">
        <v>24</v>
      </c>
      <c r="F28" s="20"/>
    </row>
    <row r="29" spans="2:11" ht="14.25" customHeight="1" x14ac:dyDescent="0.25">
      <c r="B29" s="44" t="s">
        <v>19</v>
      </c>
      <c r="C29" s="45" t="s">
        <v>33</v>
      </c>
      <c r="D29" s="46"/>
      <c r="E29" s="47">
        <v>0.2</v>
      </c>
      <c r="F29" s="48">
        <f t="shared" ref="F29:F36" si="0">ROUND(E29*$F$20,2)</f>
        <v>355.57</v>
      </c>
    </row>
    <row r="30" spans="2:11" ht="14.25" customHeight="1" x14ac:dyDescent="0.25">
      <c r="B30" s="8" t="s">
        <v>26</v>
      </c>
      <c r="C30" s="9" t="s">
        <v>34</v>
      </c>
      <c r="D30" s="10"/>
      <c r="E30" s="13">
        <v>1.4999999999999999E-2</v>
      </c>
      <c r="F30" s="14">
        <f t="shared" si="0"/>
        <v>26.67</v>
      </c>
    </row>
    <row r="31" spans="2:11" ht="14.25" customHeight="1" x14ac:dyDescent="0.25">
      <c r="B31" s="8" t="s">
        <v>29</v>
      </c>
      <c r="C31" s="9" t="s">
        <v>35</v>
      </c>
      <c r="D31" s="10"/>
      <c r="E31" s="13">
        <v>0.01</v>
      </c>
      <c r="F31" s="14">
        <f t="shared" si="0"/>
        <v>17.78</v>
      </c>
    </row>
    <row r="32" spans="2:11" ht="14.25" customHeight="1" x14ac:dyDescent="0.25">
      <c r="B32" s="8" t="s">
        <v>36</v>
      </c>
      <c r="C32" s="9" t="s">
        <v>37</v>
      </c>
      <c r="D32" s="10"/>
      <c r="E32" s="49">
        <v>2E-3</v>
      </c>
      <c r="F32" s="14">
        <f t="shared" si="0"/>
        <v>3.56</v>
      </c>
    </row>
    <row r="33" spans="2:13" ht="14.25" customHeight="1" x14ac:dyDescent="0.25">
      <c r="B33" s="8" t="s">
        <v>38</v>
      </c>
      <c r="C33" s="9" t="s">
        <v>39</v>
      </c>
      <c r="D33" s="10"/>
      <c r="E33" s="49">
        <v>2.5000000000000001E-2</v>
      </c>
      <c r="F33" s="14">
        <f t="shared" si="0"/>
        <v>44.45</v>
      </c>
    </row>
    <row r="34" spans="2:13" ht="14.25" customHeight="1" x14ac:dyDescent="0.25">
      <c r="B34" s="8" t="s">
        <v>40</v>
      </c>
      <c r="C34" s="9" t="s">
        <v>41</v>
      </c>
      <c r="D34" s="10"/>
      <c r="E34" s="49">
        <v>0.08</v>
      </c>
      <c r="F34" s="14">
        <f t="shared" si="0"/>
        <v>142.22999999999999</v>
      </c>
    </row>
    <row r="35" spans="2:13" ht="14.25" customHeight="1" x14ac:dyDescent="0.3">
      <c r="B35" s="8" t="s">
        <v>42</v>
      </c>
      <c r="C35" s="9" t="s">
        <v>126</v>
      </c>
      <c r="D35" s="10"/>
      <c r="E35" s="112">
        <v>0.03</v>
      </c>
      <c r="F35" s="14">
        <f t="shared" si="0"/>
        <v>53.34</v>
      </c>
      <c r="H35" s="181" t="s">
        <v>43</v>
      </c>
      <c r="I35" s="181"/>
      <c r="J35" s="181"/>
      <c r="K35" s="181"/>
      <c r="L35" s="181"/>
      <c r="M35" s="181"/>
    </row>
    <row r="36" spans="2:13" ht="14.25" customHeight="1" x14ac:dyDescent="0.25">
      <c r="B36" s="8" t="s">
        <v>44</v>
      </c>
      <c r="C36" s="9" t="s">
        <v>45</v>
      </c>
      <c r="D36" s="10"/>
      <c r="E36" s="49">
        <v>6.0000000000000001E-3</v>
      </c>
      <c r="F36" s="14">
        <f t="shared" si="0"/>
        <v>10.67</v>
      </c>
    </row>
    <row r="37" spans="2:13" ht="14.25" customHeight="1" x14ac:dyDescent="0.25">
      <c r="B37" s="200" t="s">
        <v>46</v>
      </c>
      <c r="C37" s="200"/>
      <c r="D37" s="50"/>
      <c r="E37" s="51">
        <f>SUM(E29:E36)</f>
        <v>0.3680000000000001</v>
      </c>
      <c r="F37" s="52">
        <f>SUM(F29:F36)</f>
        <v>654.27</v>
      </c>
    </row>
    <row r="38" spans="2:13" ht="21" customHeight="1" x14ac:dyDescent="0.25">
      <c r="B38" s="201" t="s">
        <v>47</v>
      </c>
      <c r="C38" s="201"/>
      <c r="D38" s="201"/>
      <c r="E38" s="201"/>
      <c r="F38" s="201"/>
    </row>
    <row r="39" spans="2:13" ht="14.25" customHeight="1" x14ac:dyDescent="0.25">
      <c r="B39" s="8" t="s">
        <v>19</v>
      </c>
      <c r="C39" s="165" t="s">
        <v>48</v>
      </c>
      <c r="D39" s="142">
        <v>19.010000000000002</v>
      </c>
      <c r="E39" s="164">
        <v>1.27</v>
      </c>
      <c r="F39" s="14">
        <f>ROUND((D39-E39)*22,2)</f>
        <v>390.28</v>
      </c>
      <c r="H39" s="4" t="s">
        <v>127</v>
      </c>
    </row>
    <row r="40" spans="2:13" ht="14.25" customHeight="1" x14ac:dyDescent="0.25">
      <c r="B40" s="8" t="s">
        <v>26</v>
      </c>
      <c r="C40" s="147" t="s">
        <v>49</v>
      </c>
      <c r="D40" s="163"/>
      <c r="E40" s="143">
        <v>5.9</v>
      </c>
      <c r="F40" s="14">
        <f>ROUND((E40*22*2)-(F20*0.06),2)</f>
        <v>152.93</v>
      </c>
      <c r="H40" s="4" t="s">
        <v>122</v>
      </c>
    </row>
    <row r="41" spans="2:13" ht="14.25" customHeight="1" x14ac:dyDescent="0.25">
      <c r="B41" s="8" t="s">
        <v>29</v>
      </c>
      <c r="C41" s="169" t="s">
        <v>50</v>
      </c>
      <c r="D41" s="170"/>
      <c r="E41" s="162"/>
      <c r="F41" s="113">
        <v>132.49</v>
      </c>
      <c r="H41" s="4" t="s">
        <v>128</v>
      </c>
    </row>
    <row r="42" spans="2:13" ht="14.25" customHeight="1" x14ac:dyDescent="0.25">
      <c r="B42" s="8" t="s">
        <v>36</v>
      </c>
      <c r="C42" s="188" t="s">
        <v>51</v>
      </c>
      <c r="D42" s="188"/>
      <c r="E42" s="124"/>
      <c r="F42" s="113">
        <v>32.049999999999997</v>
      </c>
      <c r="H42" s="4" t="s">
        <v>129</v>
      </c>
    </row>
    <row r="43" spans="2:13" ht="14.25" customHeight="1" x14ac:dyDescent="0.25">
      <c r="B43" s="8" t="s">
        <v>38</v>
      </c>
      <c r="C43" s="171" t="s">
        <v>52</v>
      </c>
      <c r="D43" s="172"/>
      <c r="E43" s="124"/>
      <c r="F43" s="113">
        <v>14.62</v>
      </c>
      <c r="H43" s="4" t="s">
        <v>130</v>
      </c>
    </row>
    <row r="44" spans="2:13" ht="14.25" customHeight="1" x14ac:dyDescent="0.25">
      <c r="B44" s="8" t="s">
        <v>40</v>
      </c>
      <c r="C44" s="171" t="s">
        <v>53</v>
      </c>
      <c r="D44" s="172"/>
      <c r="E44" s="124"/>
      <c r="F44" s="113">
        <f>19.01/12</f>
        <v>1.5841666666666667</v>
      </c>
      <c r="H44" s="4" t="s">
        <v>131</v>
      </c>
    </row>
    <row r="45" spans="2:13" ht="14.25" customHeight="1" x14ac:dyDescent="0.25">
      <c r="B45" s="8" t="s">
        <v>42</v>
      </c>
      <c r="C45" s="188" t="s">
        <v>54</v>
      </c>
      <c r="D45" s="188"/>
      <c r="E45" s="173"/>
      <c r="F45" s="144"/>
      <c r="H45" s="4"/>
    </row>
    <row r="46" spans="2:13" ht="13" thickBot="1" x14ac:dyDescent="0.3">
      <c r="B46" s="197" t="s">
        <v>55</v>
      </c>
      <c r="C46" s="202"/>
      <c r="D46" s="203"/>
      <c r="E46" s="126"/>
      <c r="F46" s="127">
        <f>SUM(F39:F45)</f>
        <v>723.95416666666665</v>
      </c>
    </row>
    <row r="47" spans="2:13" ht="21" customHeight="1" thickBot="1" x14ac:dyDescent="0.3">
      <c r="B47" s="205" t="s">
        <v>56</v>
      </c>
      <c r="C47" s="205"/>
      <c r="D47" s="205"/>
      <c r="E47" s="205"/>
      <c r="F47" s="205"/>
    </row>
    <row r="48" spans="2:13" s="2" customFormat="1" ht="14.25" customHeight="1" x14ac:dyDescent="0.25">
      <c r="B48" s="55" t="s">
        <v>57</v>
      </c>
      <c r="C48" s="206" t="s">
        <v>58</v>
      </c>
      <c r="D48" s="206"/>
      <c r="E48" s="56"/>
      <c r="F48" s="57">
        <f>F27</f>
        <v>276.38</v>
      </c>
    </row>
    <row r="49" spans="2:11" s="2" customFormat="1" ht="14.25" customHeight="1" x14ac:dyDescent="0.25">
      <c r="B49" s="8" t="s">
        <v>59</v>
      </c>
      <c r="C49" s="191" t="s">
        <v>60</v>
      </c>
      <c r="D49" s="191"/>
      <c r="E49" s="58"/>
      <c r="F49" s="14">
        <f>F37</f>
        <v>654.27</v>
      </c>
    </row>
    <row r="50" spans="2:11" s="2" customFormat="1" ht="14.25" customHeight="1" x14ac:dyDescent="0.25">
      <c r="B50" s="59" t="s">
        <v>61</v>
      </c>
      <c r="C50" s="191" t="s">
        <v>62</v>
      </c>
      <c r="D50" s="191"/>
      <c r="E50" s="60"/>
      <c r="F50" s="30">
        <f>F46</f>
        <v>723.95416666666665</v>
      </c>
    </row>
    <row r="51" spans="2:11" s="2" customFormat="1" ht="14.25" customHeight="1" thickBot="1" x14ac:dyDescent="0.3">
      <c r="B51" s="61" t="s">
        <v>63</v>
      </c>
      <c r="C51" s="62"/>
      <c r="D51" s="62"/>
      <c r="E51" s="63"/>
      <c r="F51" s="64">
        <f>SUM(F48:F50)</f>
        <v>1654.6041666666665</v>
      </c>
    </row>
    <row r="52" spans="2:11" ht="27.75" customHeight="1" x14ac:dyDescent="0.25">
      <c r="B52" s="198" t="s">
        <v>64</v>
      </c>
      <c r="C52" s="198"/>
      <c r="D52" s="65"/>
      <c r="E52" s="189"/>
      <c r="F52" s="189"/>
      <c r="I52" s="1"/>
      <c r="J52" s="1"/>
      <c r="K52" s="1"/>
    </row>
    <row r="53" spans="2:11" ht="14.25" customHeight="1" x14ac:dyDescent="0.25">
      <c r="B53" s="66" t="s">
        <v>19</v>
      </c>
      <c r="C53" s="67" t="s">
        <v>65</v>
      </c>
      <c r="D53" s="68"/>
      <c r="E53" s="114">
        <v>4.5999999999999999E-3</v>
      </c>
      <c r="F53" s="69">
        <f>ROUND(E53*$F$20,2)</f>
        <v>8.18</v>
      </c>
      <c r="H53" s="179" t="s">
        <v>66</v>
      </c>
      <c r="K53" s="1"/>
    </row>
    <row r="54" spans="2:11" ht="14.25" customHeight="1" x14ac:dyDescent="0.25">
      <c r="B54" s="8" t="s">
        <v>26</v>
      </c>
      <c r="C54" s="9" t="s">
        <v>67</v>
      </c>
      <c r="D54" s="10"/>
      <c r="E54" s="145">
        <f>E53*E34</f>
        <v>3.68E-4</v>
      </c>
      <c r="F54" s="14">
        <f>ROUND(E54*$F$20,2)</f>
        <v>0.65</v>
      </c>
      <c r="H54" s="179" t="s">
        <v>66</v>
      </c>
    </row>
    <row r="55" spans="2:11" ht="14.25" customHeight="1" x14ac:dyDescent="0.25">
      <c r="B55" s="8" t="s">
        <v>29</v>
      </c>
      <c r="C55" s="27" t="s">
        <v>68</v>
      </c>
      <c r="D55" s="28"/>
      <c r="E55" s="115">
        <v>1.9400000000000001E-2</v>
      </c>
      <c r="F55" s="69">
        <f>ROUND(E55*$F$20,2)</f>
        <v>34.49</v>
      </c>
      <c r="H55" s="179" t="s">
        <v>69</v>
      </c>
    </row>
    <row r="56" spans="2:11" ht="14.25" customHeight="1" x14ac:dyDescent="0.25">
      <c r="B56" s="70" t="s">
        <v>36</v>
      </c>
      <c r="C56" s="196" t="s">
        <v>70</v>
      </c>
      <c r="D56" s="196"/>
      <c r="E56" s="49">
        <f>E37*E55</f>
        <v>7.1392000000000027E-3</v>
      </c>
      <c r="F56" s="14">
        <f>ROUND(E56*$F$20,2)</f>
        <v>12.69</v>
      </c>
      <c r="H56" s="179" t="s">
        <v>66</v>
      </c>
    </row>
    <row r="57" spans="2:11" ht="14.25" customHeight="1" x14ac:dyDescent="0.25">
      <c r="B57" s="8" t="s">
        <v>38</v>
      </c>
      <c r="C57" s="196" t="s">
        <v>71</v>
      </c>
      <c r="D57" s="196"/>
      <c r="E57" s="71">
        <v>0.04</v>
      </c>
      <c r="F57" s="14">
        <f>ROUND(E57*$F$20,2)</f>
        <v>71.11</v>
      </c>
      <c r="H57" s="180" t="s">
        <v>72</v>
      </c>
      <c r="I57" s="72"/>
    </row>
    <row r="58" spans="2:11" ht="14.25" customHeight="1" x14ac:dyDescent="0.25">
      <c r="B58" s="193" t="s">
        <v>73</v>
      </c>
      <c r="C58" s="193"/>
      <c r="D58" s="73"/>
      <c r="E58" s="51">
        <f>SUM(E53:E57)</f>
        <v>7.1507200000000007E-2</v>
      </c>
      <c r="F58" s="52">
        <f>SUM(F53:F57)</f>
        <v>127.12</v>
      </c>
    </row>
    <row r="59" spans="2:11" ht="27.75" customHeight="1" thickBot="1" x14ac:dyDescent="0.3">
      <c r="B59" s="198" t="s">
        <v>74</v>
      </c>
      <c r="C59" s="198"/>
      <c r="D59" s="65"/>
      <c r="E59" s="189"/>
      <c r="F59" s="189"/>
    </row>
    <row r="60" spans="2:11" s="130" customFormat="1" ht="21" customHeight="1" thickBot="1" x14ac:dyDescent="0.3">
      <c r="B60" s="185" t="s">
        <v>75</v>
      </c>
      <c r="C60" s="185"/>
      <c r="D60" s="185"/>
      <c r="E60" s="185"/>
      <c r="F60" s="185"/>
      <c r="H60" s="125"/>
      <c r="I60" s="125"/>
      <c r="J60" s="125"/>
      <c r="K60" s="125"/>
    </row>
    <row r="61" spans="2:11" x14ac:dyDescent="0.25">
      <c r="B61" s="138" t="s">
        <v>19</v>
      </c>
      <c r="C61" s="146" t="s">
        <v>76</v>
      </c>
      <c r="D61" s="68"/>
      <c r="E61" s="71">
        <v>9.0900000000000009E-2</v>
      </c>
      <c r="F61" s="69">
        <f>ROUND(E61*$F$20,2)</f>
        <v>161.61000000000001</v>
      </c>
    </row>
    <row r="62" spans="2:11" x14ac:dyDescent="0.25">
      <c r="B62" s="74" t="s">
        <v>26</v>
      </c>
      <c r="C62" s="147" t="s">
        <v>77</v>
      </c>
      <c r="D62" s="10"/>
      <c r="E62" s="112">
        <v>2.0000000000000001E-4</v>
      </c>
      <c r="F62" s="14">
        <f>ROUND(E62*$F$20,2)</f>
        <v>0.36</v>
      </c>
      <c r="H62" s="179" t="s">
        <v>66</v>
      </c>
    </row>
    <row r="63" spans="2:11" x14ac:dyDescent="0.25">
      <c r="B63" s="74" t="s">
        <v>29</v>
      </c>
      <c r="C63" s="147" t="s">
        <v>78</v>
      </c>
      <c r="D63" s="10"/>
      <c r="E63" s="112">
        <v>1.6300000000000002E-2</v>
      </c>
      <c r="F63" s="14">
        <f>ROUND(E63*$F$20,2)</f>
        <v>28.98</v>
      </c>
      <c r="H63" s="179" t="s">
        <v>66</v>
      </c>
    </row>
    <row r="64" spans="2:11" x14ac:dyDescent="0.25">
      <c r="B64" s="75" t="s">
        <v>36</v>
      </c>
      <c r="C64" s="148" t="s">
        <v>79</v>
      </c>
      <c r="D64" s="28"/>
      <c r="E64" s="112">
        <v>3.3E-3</v>
      </c>
      <c r="F64" s="14">
        <f>ROUND(E64*$F$20,2)</f>
        <v>5.87</v>
      </c>
      <c r="H64" s="179" t="s">
        <v>66</v>
      </c>
    </row>
    <row r="65" spans="2:13" x14ac:dyDescent="0.25">
      <c r="B65" s="75" t="s">
        <v>38</v>
      </c>
      <c r="C65" s="148" t="s">
        <v>80</v>
      </c>
      <c r="D65" s="28"/>
      <c r="E65" s="116">
        <v>5.5000000000000003E-4</v>
      </c>
      <c r="F65" s="14">
        <f>ROUND(E65*$F$20,2)</f>
        <v>0.98</v>
      </c>
      <c r="H65" s="179" t="s">
        <v>66</v>
      </c>
    </row>
    <row r="66" spans="2:13" ht="13.15" customHeight="1" x14ac:dyDescent="0.25">
      <c r="B66" s="26" t="s">
        <v>40</v>
      </c>
      <c r="C66" s="190" t="s">
        <v>81</v>
      </c>
      <c r="D66" s="190"/>
      <c r="E66" s="112"/>
      <c r="F66" s="113"/>
    </row>
    <row r="67" spans="2:13" x14ac:dyDescent="0.25">
      <c r="B67" s="8"/>
      <c r="C67" s="9" t="s">
        <v>82</v>
      </c>
      <c r="D67" s="10"/>
      <c r="E67" s="76">
        <f>SUM(E61:E66)</f>
        <v>0.11125000000000002</v>
      </c>
      <c r="F67" s="12">
        <f>SUM(F61:F66)</f>
        <v>197.8</v>
      </c>
    </row>
    <row r="68" spans="2:13" ht="13.15" customHeight="1" x14ac:dyDescent="0.25">
      <c r="B68" s="8" t="s">
        <v>42</v>
      </c>
      <c r="C68" s="191" t="s">
        <v>83</v>
      </c>
      <c r="D68" s="191"/>
      <c r="E68" s="76">
        <f>E37*E67</f>
        <v>4.0940000000000018E-2</v>
      </c>
      <c r="F68" s="77">
        <f>ROUND(E37*F67,2)</f>
        <v>72.790000000000006</v>
      </c>
    </row>
    <row r="69" spans="2:13" ht="14.25" customHeight="1" x14ac:dyDescent="0.25">
      <c r="B69" s="197" t="s">
        <v>84</v>
      </c>
      <c r="C69" s="197"/>
      <c r="D69" s="78"/>
      <c r="E69" s="79">
        <f>SUM(E67:E68)</f>
        <v>0.15219000000000005</v>
      </c>
      <c r="F69" s="54">
        <f>SUM(F67:F68)</f>
        <v>270.59000000000003</v>
      </c>
    </row>
    <row r="70" spans="2:13" ht="27.75" customHeight="1" thickBot="1" x14ac:dyDescent="0.3">
      <c r="B70" s="198" t="s">
        <v>85</v>
      </c>
      <c r="C70" s="198"/>
      <c r="D70" s="65"/>
      <c r="E70" s="189"/>
      <c r="F70" s="189"/>
    </row>
    <row r="71" spans="2:13" ht="14.25" customHeight="1" x14ac:dyDescent="0.25">
      <c r="B71" s="8" t="s">
        <v>19</v>
      </c>
      <c r="C71" s="9" t="s">
        <v>86</v>
      </c>
      <c r="D71" s="10"/>
      <c r="E71" s="80"/>
      <c r="F71" s="14">
        <f>UNIFORMES!F10</f>
        <v>58.020833333333329</v>
      </c>
      <c r="H71" s="140"/>
      <c r="I71" s="140"/>
      <c r="J71" s="140"/>
      <c r="K71" s="140"/>
      <c r="L71" s="140"/>
    </row>
    <row r="72" spans="2:13" ht="14.25" customHeight="1" x14ac:dyDescent="0.3">
      <c r="B72" s="8" t="s">
        <v>26</v>
      </c>
      <c r="C72" s="9" t="s">
        <v>87</v>
      </c>
      <c r="D72" s="10"/>
      <c r="E72" s="149">
        <v>0.12</v>
      </c>
      <c r="F72" s="14">
        <f>(F20+F51+F58+F69+F71)*E72*(100-9.25)/100</f>
        <v>423.42574229999997</v>
      </c>
      <c r="G72" s="150"/>
      <c r="H72" s="181" t="s">
        <v>43</v>
      </c>
      <c r="I72" s="181"/>
      <c r="J72" s="181"/>
      <c r="K72" s="181"/>
      <c r="L72" s="181"/>
      <c r="M72" s="181"/>
    </row>
    <row r="73" spans="2:13" ht="13.5" customHeight="1" thickBot="1" x14ac:dyDescent="0.3">
      <c r="B73" s="193" t="s">
        <v>21</v>
      </c>
      <c r="C73" s="193"/>
      <c r="D73" s="73"/>
      <c r="E73" s="53"/>
      <c r="F73" s="52">
        <f>SUM(F71:F72)</f>
        <v>481.44657563333328</v>
      </c>
      <c r="G73" s="150"/>
      <c r="H73" s="140"/>
      <c r="I73" s="140"/>
      <c r="J73" s="140"/>
      <c r="K73" s="140"/>
      <c r="L73" s="140"/>
    </row>
    <row r="74" spans="2:13" ht="25.5" customHeight="1" thickBot="1" x14ac:dyDescent="0.3">
      <c r="B74" s="81" t="s">
        <v>88</v>
      </c>
      <c r="C74" s="82"/>
      <c r="D74" s="83"/>
      <c r="E74" s="84" t="s">
        <v>24</v>
      </c>
      <c r="F74" s="85"/>
    </row>
    <row r="75" spans="2:13" ht="14.25" customHeight="1" x14ac:dyDescent="0.3">
      <c r="B75" s="44" t="s">
        <v>19</v>
      </c>
      <c r="C75" s="204" t="s">
        <v>89</v>
      </c>
      <c r="D75" s="204"/>
      <c r="E75" s="117">
        <v>0.03</v>
      </c>
      <c r="F75" s="48">
        <f>ROUND(E75*E88,2)</f>
        <v>129.35</v>
      </c>
      <c r="H75" s="181" t="s">
        <v>43</v>
      </c>
      <c r="I75" s="181"/>
      <c r="J75" s="181"/>
      <c r="K75" s="181"/>
      <c r="L75" s="181"/>
      <c r="M75" s="181"/>
    </row>
    <row r="76" spans="2:13" ht="14.25" customHeight="1" x14ac:dyDescent="0.3">
      <c r="B76" s="8" t="s">
        <v>26</v>
      </c>
      <c r="C76" s="196" t="s">
        <v>90</v>
      </c>
      <c r="D76" s="196"/>
      <c r="E76" s="118">
        <v>6.7900000000000002E-2</v>
      </c>
      <c r="F76" s="69">
        <f>ROUND(E76*(E88+F75),2)</f>
        <v>301.54000000000002</v>
      </c>
      <c r="H76" s="181" t="s">
        <v>43</v>
      </c>
      <c r="I76" s="181"/>
      <c r="J76" s="181"/>
      <c r="K76" s="181"/>
      <c r="L76" s="181"/>
      <c r="M76" s="181"/>
    </row>
    <row r="77" spans="2:13" ht="14.25" customHeight="1" x14ac:dyDescent="0.25">
      <c r="B77" s="8" t="s">
        <v>29</v>
      </c>
      <c r="C77" s="196" t="s">
        <v>91</v>
      </c>
      <c r="D77" s="196"/>
      <c r="E77" s="183">
        <f>D78+D79+D80</f>
        <v>0.14250000000000002</v>
      </c>
      <c r="F77" s="184">
        <f>ROUND(((F75+F76+E83+E84+E85+E86+E87)/(1-E77))*E77,2)</f>
        <v>788.12</v>
      </c>
      <c r="H77" s="72"/>
      <c r="I77" s="72"/>
      <c r="J77" s="72"/>
      <c r="K77" s="72"/>
    </row>
    <row r="78" spans="2:13" ht="14.25" customHeight="1" x14ac:dyDescent="0.25">
      <c r="B78" s="8">
        <v>1</v>
      </c>
      <c r="C78" s="9" t="s">
        <v>92</v>
      </c>
      <c r="D78" s="141">
        <v>1.6500000000000001E-2</v>
      </c>
      <c r="E78" s="183"/>
      <c r="F78" s="184"/>
      <c r="I78" s="72"/>
      <c r="J78" s="72"/>
      <c r="K78" s="72"/>
      <c r="L78" s="72"/>
      <c r="M78" s="86"/>
    </row>
    <row r="79" spans="2:13" ht="14.25" customHeight="1" x14ac:dyDescent="0.25">
      <c r="B79" s="8">
        <v>2</v>
      </c>
      <c r="C79" s="9" t="s">
        <v>93</v>
      </c>
      <c r="D79" s="141">
        <v>7.5999999999999998E-2</v>
      </c>
      <c r="E79" s="183"/>
      <c r="F79" s="184"/>
      <c r="G79" s="87"/>
      <c r="I79" s="88"/>
      <c r="J79" s="88"/>
      <c r="K79" s="88"/>
      <c r="L79" s="88"/>
      <c r="M79" s="86"/>
    </row>
    <row r="80" spans="2:13" ht="14.25" customHeight="1" thickBot="1" x14ac:dyDescent="0.3">
      <c r="B80" s="89">
        <v>3</v>
      </c>
      <c r="C80" s="90" t="s">
        <v>94</v>
      </c>
      <c r="D80" s="174">
        <v>0.05</v>
      </c>
      <c r="E80" s="183"/>
      <c r="F80" s="184"/>
      <c r="G80" s="87"/>
      <c r="H80" s="175" t="s">
        <v>95</v>
      </c>
      <c r="I80" s="176"/>
      <c r="J80" s="88"/>
      <c r="K80" s="88"/>
      <c r="L80" s="88"/>
    </row>
    <row r="81" spans="2:12" ht="14.25" customHeight="1" thickBot="1" x14ac:dyDescent="0.3">
      <c r="B81" s="91" t="s">
        <v>96</v>
      </c>
      <c r="C81" s="92"/>
      <c r="D81" s="93"/>
      <c r="E81" s="94">
        <f>SUM(E75:E80)</f>
        <v>0.2404</v>
      </c>
      <c r="F81" s="95">
        <f>SUM(F75:F80)</f>
        <v>1219.01</v>
      </c>
      <c r="H81" s="88"/>
      <c r="I81" s="88"/>
      <c r="J81" s="88"/>
      <c r="K81" s="88"/>
      <c r="L81" s="88"/>
    </row>
    <row r="82" spans="2:12" ht="29.25" customHeight="1" x14ac:dyDescent="0.25">
      <c r="B82" s="192" t="s">
        <v>97</v>
      </c>
      <c r="C82" s="192"/>
      <c r="D82" s="7"/>
      <c r="E82" s="186"/>
      <c r="F82" s="186"/>
      <c r="H82" s="88"/>
      <c r="I82" s="88"/>
      <c r="J82" s="88"/>
      <c r="K82" s="88"/>
      <c r="L82" s="88"/>
    </row>
    <row r="83" spans="2:12" ht="14.25" customHeight="1" x14ac:dyDescent="0.25">
      <c r="B83" s="96" t="s">
        <v>19</v>
      </c>
      <c r="C83" s="45" t="s">
        <v>98</v>
      </c>
      <c r="D83" s="68"/>
      <c r="E83" s="187">
        <f>F20</f>
        <v>1777.8719999999998</v>
      </c>
      <c r="F83" s="187"/>
      <c r="H83" s="97"/>
    </row>
    <row r="84" spans="2:12" ht="14.25" customHeight="1" x14ac:dyDescent="0.25">
      <c r="B84" s="98" t="s">
        <v>26</v>
      </c>
      <c r="C84" s="9" t="s">
        <v>99</v>
      </c>
      <c r="D84" s="10"/>
      <c r="E84" s="182">
        <f>F51</f>
        <v>1654.6041666666665</v>
      </c>
      <c r="F84" s="182"/>
    </row>
    <row r="85" spans="2:12" ht="14.25" customHeight="1" x14ac:dyDescent="0.25">
      <c r="B85" s="98" t="s">
        <v>29</v>
      </c>
      <c r="C85" s="9" t="s">
        <v>100</v>
      </c>
      <c r="D85" s="10"/>
      <c r="E85" s="182">
        <f>F58</f>
        <v>127.12</v>
      </c>
      <c r="F85" s="182"/>
    </row>
    <row r="86" spans="2:12" ht="14.25" customHeight="1" x14ac:dyDescent="0.25">
      <c r="B86" s="99" t="s">
        <v>36</v>
      </c>
      <c r="C86" s="27" t="s">
        <v>101</v>
      </c>
      <c r="D86" s="28"/>
      <c r="E86" s="182">
        <f>F69</f>
        <v>270.59000000000003</v>
      </c>
      <c r="F86" s="182"/>
    </row>
    <row r="87" spans="2:12" ht="14.25" customHeight="1" x14ac:dyDescent="0.25">
      <c r="B87" s="99" t="s">
        <v>38</v>
      </c>
      <c r="C87" s="27" t="s">
        <v>85</v>
      </c>
      <c r="D87" s="28"/>
      <c r="E87" s="182">
        <f>F73</f>
        <v>481.44657563333328</v>
      </c>
      <c r="F87" s="182"/>
    </row>
    <row r="88" spans="2:12" x14ac:dyDescent="0.25">
      <c r="B88" s="100" t="s">
        <v>28</v>
      </c>
      <c r="C88" s="101"/>
      <c r="D88" s="102"/>
      <c r="E88" s="199">
        <f>SUM(E83:F87)</f>
        <v>4311.6327422999993</v>
      </c>
      <c r="F88" s="199"/>
    </row>
    <row r="89" spans="2:12" ht="14.25" customHeight="1" x14ac:dyDescent="0.25">
      <c r="B89" s="99" t="s">
        <v>40</v>
      </c>
      <c r="C89" s="27" t="s">
        <v>88</v>
      </c>
      <c r="D89" s="28"/>
      <c r="E89" s="194">
        <f>F81</f>
        <v>1219.01</v>
      </c>
      <c r="F89" s="194"/>
      <c r="H89" s="195"/>
      <c r="I89" s="195"/>
    </row>
    <row r="90" spans="2:12" x14ac:dyDescent="0.25">
      <c r="B90" s="103" t="s">
        <v>102</v>
      </c>
      <c r="C90" s="103"/>
      <c r="D90" s="104"/>
      <c r="E90" s="105"/>
      <c r="F90" s="106">
        <f>ROUND((E88+E89),2)</f>
        <v>5530.64</v>
      </c>
      <c r="H90" s="107"/>
      <c r="I90" s="107"/>
    </row>
    <row r="92" spans="2:12" s="130" customFormat="1" x14ac:dyDescent="0.25">
      <c r="B92" s="128" t="s">
        <v>133</v>
      </c>
      <c r="H92" s="125"/>
      <c r="I92" s="125"/>
      <c r="J92" s="125"/>
      <c r="K92" s="125"/>
    </row>
    <row r="100" spans="3:3" x14ac:dyDescent="0.25">
      <c r="C100" s="2"/>
    </row>
  </sheetData>
  <sheetProtection selectLockedCells="1" selectUnlockedCells="1"/>
  <mergeCells count="71">
    <mergeCell ref="B6:E7"/>
    <mergeCell ref="F6:F7"/>
    <mergeCell ref="B8:E8"/>
    <mergeCell ref="A11:F11"/>
    <mergeCell ref="B12:C12"/>
    <mergeCell ref="D12:F12"/>
    <mergeCell ref="B13:C13"/>
    <mergeCell ref="D13:F13"/>
    <mergeCell ref="B22:D22"/>
    <mergeCell ref="C26:D26"/>
    <mergeCell ref="B27:C27"/>
    <mergeCell ref="D14:F14"/>
    <mergeCell ref="B15:C15"/>
    <mergeCell ref="D15:F15"/>
    <mergeCell ref="B16:C16"/>
    <mergeCell ref="D16:F16"/>
    <mergeCell ref="B20:C20"/>
    <mergeCell ref="B21:C21"/>
    <mergeCell ref="E21:F21"/>
    <mergeCell ref="B14:C14"/>
    <mergeCell ref="B17:C17"/>
    <mergeCell ref="E17:F17"/>
    <mergeCell ref="A1:F1"/>
    <mergeCell ref="B2:E2"/>
    <mergeCell ref="B3:C3"/>
    <mergeCell ref="D3:F3"/>
    <mergeCell ref="A4:A5"/>
    <mergeCell ref="B4:E5"/>
    <mergeCell ref="F4:F5"/>
    <mergeCell ref="B37:C37"/>
    <mergeCell ref="B38:F38"/>
    <mergeCell ref="C42:D42"/>
    <mergeCell ref="B46:D46"/>
    <mergeCell ref="C75:D75"/>
    <mergeCell ref="C57:D57"/>
    <mergeCell ref="B58:C58"/>
    <mergeCell ref="B59:C59"/>
    <mergeCell ref="E59:F59"/>
    <mergeCell ref="B47:F47"/>
    <mergeCell ref="C48:D48"/>
    <mergeCell ref="C49:D49"/>
    <mergeCell ref="C50:D50"/>
    <mergeCell ref="B52:C52"/>
    <mergeCell ref="E52:F52"/>
    <mergeCell ref="C56:D56"/>
    <mergeCell ref="C76:D76"/>
    <mergeCell ref="C77:D77"/>
    <mergeCell ref="B69:C69"/>
    <mergeCell ref="B70:C70"/>
    <mergeCell ref="E88:F88"/>
    <mergeCell ref="E89:F89"/>
    <mergeCell ref="H89:I89"/>
    <mergeCell ref="E86:F86"/>
    <mergeCell ref="E84:F84"/>
    <mergeCell ref="E85:F85"/>
    <mergeCell ref="H72:M72"/>
    <mergeCell ref="H75:M75"/>
    <mergeCell ref="H76:M76"/>
    <mergeCell ref="H35:M35"/>
    <mergeCell ref="E87:F87"/>
    <mergeCell ref="E77:E80"/>
    <mergeCell ref="F77:F80"/>
    <mergeCell ref="B60:F60"/>
    <mergeCell ref="E82:F82"/>
    <mergeCell ref="E83:F83"/>
    <mergeCell ref="C45:D45"/>
    <mergeCell ref="E70:F70"/>
    <mergeCell ref="C66:D66"/>
    <mergeCell ref="C68:D68"/>
    <mergeCell ref="B82:C82"/>
    <mergeCell ref="B73:C73"/>
  </mergeCells>
  <pageMargins left="0.11811023622047245" right="0.51181102362204722" top="0.78740157480314965" bottom="0.78740157480314965" header="0.51181102362204722" footer="0.51181102362204722"/>
  <pageSetup paperSize="9" scale="53" firstPageNumber="0" fitToWidth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5"/>
  <sheetViews>
    <sheetView workbookViewId="0">
      <selection activeCell="J7" sqref="J7"/>
    </sheetView>
  </sheetViews>
  <sheetFormatPr defaultColWidth="8.7265625" defaultRowHeight="14.25" customHeight="1" x14ac:dyDescent="0.3"/>
  <cols>
    <col min="1" max="1" width="55.81640625" style="108" customWidth="1"/>
    <col min="2" max="6" width="11.453125" style="108" customWidth="1"/>
    <col min="7" max="16384" width="8.7265625" style="1"/>
  </cols>
  <sheetData>
    <row r="1" spans="1:11" ht="26.25" customHeight="1" thickBot="1" x14ac:dyDescent="0.35">
      <c r="A1" s="109"/>
      <c r="B1" s="109"/>
      <c r="C1" s="109"/>
      <c r="D1" s="109"/>
      <c r="E1" s="109"/>
      <c r="F1" s="109"/>
    </row>
    <row r="2" spans="1:11" ht="26.25" customHeight="1" thickBot="1" x14ac:dyDescent="0.3">
      <c r="A2" s="244" t="s">
        <v>103</v>
      </c>
      <c r="B2" s="245"/>
      <c r="C2" s="245"/>
      <c r="D2" s="245"/>
      <c r="E2" s="245"/>
      <c r="F2" s="245"/>
    </row>
    <row r="3" spans="1:11" ht="39" customHeight="1" x14ac:dyDescent="0.25">
      <c r="A3" s="120" t="s">
        <v>104</v>
      </c>
      <c r="B3" s="121" t="s">
        <v>105</v>
      </c>
      <c r="C3" s="122" t="s">
        <v>106</v>
      </c>
      <c r="D3" s="133" t="s">
        <v>107</v>
      </c>
      <c r="E3" s="122" t="s">
        <v>108</v>
      </c>
      <c r="F3" s="135" t="s">
        <v>21</v>
      </c>
    </row>
    <row r="4" spans="1:11" ht="25.5" customHeight="1" x14ac:dyDescent="0.3">
      <c r="A4" s="167" t="s">
        <v>109</v>
      </c>
      <c r="B4" s="131">
        <v>58.23</v>
      </c>
      <c r="C4" s="119">
        <v>6</v>
      </c>
      <c r="D4" s="134">
        <f t="shared" ref="D4:D7" si="0">B4/C4</f>
        <v>9.7050000000000001</v>
      </c>
      <c r="E4" s="119">
        <v>2</v>
      </c>
      <c r="F4" s="136">
        <f t="shared" ref="F4:F7" si="1">D4*E4</f>
        <v>19.41</v>
      </c>
    </row>
    <row r="5" spans="1:11" ht="25.5" customHeight="1" x14ac:dyDescent="0.3">
      <c r="A5" s="167" t="s">
        <v>110</v>
      </c>
      <c r="B5" s="131">
        <v>30.36</v>
      </c>
      <c r="C5" s="119">
        <v>6</v>
      </c>
      <c r="D5" s="134">
        <f t="shared" si="0"/>
        <v>5.0599999999999996</v>
      </c>
      <c r="E5" s="119">
        <v>2</v>
      </c>
      <c r="F5" s="136">
        <f t="shared" si="1"/>
        <v>10.119999999999999</v>
      </c>
    </row>
    <row r="6" spans="1:11" ht="25.5" customHeight="1" x14ac:dyDescent="0.3">
      <c r="A6" s="167" t="s">
        <v>111</v>
      </c>
      <c r="B6" s="131">
        <v>17.260000000000002</v>
      </c>
      <c r="C6" s="119">
        <v>6</v>
      </c>
      <c r="D6" s="134">
        <f t="shared" si="0"/>
        <v>2.8766666666666669</v>
      </c>
      <c r="E6" s="119">
        <v>2</v>
      </c>
      <c r="F6" s="136">
        <f t="shared" si="1"/>
        <v>5.7533333333333339</v>
      </c>
    </row>
    <row r="7" spans="1:11" ht="25.5" customHeight="1" x14ac:dyDescent="0.3">
      <c r="A7" s="167" t="s">
        <v>112</v>
      </c>
      <c r="B7" s="131">
        <v>59.98</v>
      </c>
      <c r="C7" s="119">
        <v>6</v>
      </c>
      <c r="D7" s="134">
        <f t="shared" si="0"/>
        <v>9.9966666666666661</v>
      </c>
      <c r="E7" s="119">
        <v>2</v>
      </c>
      <c r="F7" s="136">
        <f t="shared" si="1"/>
        <v>19.993333333333332</v>
      </c>
    </row>
    <row r="8" spans="1:11" ht="25.5" customHeight="1" x14ac:dyDescent="0.3">
      <c r="A8" s="168" t="s">
        <v>113</v>
      </c>
      <c r="B8" s="132">
        <v>1.57</v>
      </c>
      <c r="C8" s="119">
        <v>12</v>
      </c>
      <c r="D8" s="134">
        <f>B8/C8</f>
        <v>0.13083333333333333</v>
      </c>
      <c r="E8" s="119">
        <v>1</v>
      </c>
      <c r="F8" s="136">
        <f>D8*E8</f>
        <v>0.13083333333333333</v>
      </c>
    </row>
    <row r="9" spans="1:11" ht="25.5" customHeight="1" x14ac:dyDescent="0.3">
      <c r="A9" s="167" t="s">
        <v>114</v>
      </c>
      <c r="B9" s="131">
        <v>31.36</v>
      </c>
      <c r="C9" s="119">
        <v>12</v>
      </c>
      <c r="D9" s="134">
        <f>B9/C9</f>
        <v>2.6133333333333333</v>
      </c>
      <c r="E9" s="119">
        <v>1</v>
      </c>
      <c r="F9" s="136">
        <f>D9*E9</f>
        <v>2.6133333333333333</v>
      </c>
    </row>
    <row r="10" spans="1:11" ht="25.5" customHeight="1" thickBot="1" x14ac:dyDescent="0.35">
      <c r="A10" s="246" t="s">
        <v>115</v>
      </c>
      <c r="B10" s="247"/>
      <c r="C10" s="248"/>
      <c r="D10" s="248"/>
      <c r="E10" s="248"/>
      <c r="F10" s="137">
        <f>SUM(F4:F9)</f>
        <v>58.020833333333329</v>
      </c>
    </row>
    <row r="11" spans="1:11" s="130" customFormat="1" ht="12.5" x14ac:dyDescent="0.25">
      <c r="A11" s="128" t="s">
        <v>133</v>
      </c>
      <c r="H11" s="125"/>
      <c r="I11" s="125"/>
      <c r="J11" s="125"/>
      <c r="K11" s="125"/>
    </row>
    <row r="12" spans="1:11" ht="25.5" customHeight="1" x14ac:dyDescent="0.3"/>
    <row r="13" spans="1:11" ht="20.149999999999999" customHeight="1" x14ac:dyDescent="0.3"/>
    <row r="14" spans="1:11" ht="14.25" customHeight="1" x14ac:dyDescent="0.3">
      <c r="A14" s="249"/>
      <c r="B14" s="249"/>
      <c r="C14" s="249"/>
      <c r="D14" s="249"/>
      <c r="E14" s="109"/>
      <c r="F14" s="109"/>
    </row>
    <row r="15" spans="1:11" ht="14.25" customHeight="1" x14ac:dyDescent="0.3">
      <c r="B15" s="128"/>
      <c r="C15" s="129"/>
      <c r="D15" s="129"/>
      <c r="E15" s="129"/>
      <c r="F15" s="129"/>
    </row>
  </sheetData>
  <sheetProtection selectLockedCells="1" selectUnlockedCells="1"/>
  <mergeCells count="3">
    <mergeCell ref="A2:F2"/>
    <mergeCell ref="A10:E10"/>
    <mergeCell ref="A14:D14"/>
  </mergeCells>
  <pageMargins left="0.11811023622047245" right="0.11811023622047245" top="0.78740157480314965" bottom="0.78740157480314965" header="0.51181102362204722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E6"/>
  <sheetViews>
    <sheetView workbookViewId="0">
      <selection activeCell="E14" sqref="E14"/>
    </sheetView>
  </sheetViews>
  <sheetFormatPr defaultColWidth="8.7265625" defaultRowHeight="12.75" customHeight="1" x14ac:dyDescent="0.25"/>
  <cols>
    <col min="1" max="1" width="37" style="1" customWidth="1"/>
    <col min="2" max="2" width="22.26953125" style="110" customWidth="1"/>
    <col min="3" max="5" width="22.26953125" style="1" customWidth="1"/>
    <col min="6" max="16384" width="8.7265625" style="1"/>
  </cols>
  <sheetData>
    <row r="3" spans="1:5" s="111" customFormat="1" ht="28.5" customHeight="1" x14ac:dyDescent="0.25">
      <c r="A3" s="253" t="s">
        <v>117</v>
      </c>
      <c r="B3" s="254"/>
      <c r="C3" s="254"/>
      <c r="D3" s="255"/>
      <c r="E3" s="151"/>
    </row>
    <row r="4" spans="1:5" s="111" customFormat="1" ht="28.5" customHeight="1" x14ac:dyDescent="0.25">
      <c r="A4" s="250" t="s">
        <v>116</v>
      </c>
      <c r="B4" s="251"/>
      <c r="C4" s="251"/>
      <c r="D4" s="252"/>
      <c r="E4" s="139"/>
    </row>
    <row r="5" spans="1:5" s="111" customFormat="1" ht="24" customHeight="1" x14ac:dyDescent="0.25">
      <c r="A5" s="152" t="s">
        <v>118</v>
      </c>
      <c r="B5" s="153"/>
      <c r="C5" s="154"/>
      <c r="D5" s="155">
        <f>SERVENTE!F90</f>
        <v>5530.64</v>
      </c>
    </row>
    <row r="6" spans="1:5" ht="24" customHeight="1" thickBot="1" x14ac:dyDescent="0.3">
      <c r="A6" s="156" t="s">
        <v>119</v>
      </c>
      <c r="B6" s="157">
        <v>12</v>
      </c>
      <c r="C6" s="158" t="s">
        <v>120</v>
      </c>
      <c r="D6" s="159">
        <f>D5*12</f>
        <v>66367.680000000008</v>
      </c>
    </row>
  </sheetData>
  <sheetProtection selectLockedCells="1" selectUnlockedCells="1"/>
  <mergeCells count="2">
    <mergeCell ref="A4:D4"/>
    <mergeCell ref="A3:D3"/>
  </mergeCells>
  <pageMargins left="0.51180555555555551" right="0.51180555555555551" top="0.78749999999999998" bottom="0.78749999999999998" header="0.51180555555555551" footer="0.51180555555555551"/>
  <pageSetup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4C922573AE1944AA1578DBF493CA3E8" ma:contentTypeVersion="12" ma:contentTypeDescription="Crie um novo documento." ma:contentTypeScope="" ma:versionID="5ab2033b1da1d2b0520fde72f8c15d19">
  <xsd:schema xmlns:xsd="http://www.w3.org/2001/XMLSchema" xmlns:xs="http://www.w3.org/2001/XMLSchema" xmlns:p="http://schemas.microsoft.com/office/2006/metadata/properties" xmlns:ns2="460bdbee-4e9a-4371-b02d-8125db019685" xmlns:ns3="9ba61014-958a-47ba-b66e-c9f7e96f5dfa" targetNamespace="http://schemas.microsoft.com/office/2006/metadata/properties" ma:root="true" ma:fieldsID="f6f576ebf5b392953ad7cdc06296ec74" ns2:_="" ns3:_="">
    <xsd:import namespace="460bdbee-4e9a-4371-b02d-8125db019685"/>
    <xsd:import namespace="9ba61014-958a-47ba-b66e-c9f7e96f5d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bdbee-4e9a-4371-b02d-8125db0196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c63045-9d6c-4fb0-a11a-7d381428c9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61014-958a-47ba-b66e-c9f7e96f5df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2c18fad-8d86-48d1-9cd9-88965741a5f5}" ma:internalName="TaxCatchAll" ma:showField="CatchAllData" ma:web="9ba61014-958a-47ba-b66e-c9f7e96f5d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a61014-958a-47ba-b66e-c9f7e96f5dfa" xsi:nil="true"/>
    <lcf76f155ced4ddcb4097134ff3c332f xmlns="460bdbee-4e9a-4371-b02d-8125db0196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7079A9-5D4C-4A20-8748-A3097CF6D11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3D42B8E9-A907-4225-B575-E66205112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89E2BC-FE9A-495C-9489-ADCA7AC89E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bdbee-4e9a-4371-b02d-8125db019685"/>
    <ds:schemaRef ds:uri="9ba61014-958a-47ba-b66e-c9f7e96f5d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342FA70-CBF9-4B3A-BBFD-F365B051B575}">
  <ds:schemaRefs>
    <ds:schemaRef ds:uri="http://purl.org/dc/elements/1.1/"/>
    <ds:schemaRef ds:uri="http://schemas.openxmlformats.org/package/2006/metadata/core-properties"/>
    <ds:schemaRef ds:uri="9ba61014-958a-47ba-b66e-c9f7e96f5dfa"/>
    <ds:schemaRef ds:uri="http://purl.org/dc/terms/"/>
    <ds:schemaRef ds:uri="460bdbee-4e9a-4371-b02d-8125db019685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</vt:lpstr>
      <vt:lpstr>UNIFORMES</vt:lpstr>
      <vt:lpstr>RESUMO PROPOSTA</vt:lpstr>
      <vt:lpstr>												</vt:lpstr>
      <vt:lpstr>UNIFORMES!Area_de_impressao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Silvana Cutrupi Gonçalves</dc:creator>
  <cp:keywords/>
  <dc:description/>
  <cp:lastModifiedBy>Silvana Cutrupi Gonçalves</cp:lastModifiedBy>
  <cp:revision/>
  <cp:lastPrinted>2023-03-30T16:31:16Z</cp:lastPrinted>
  <dcterms:created xsi:type="dcterms:W3CDTF">2021-09-08T20:48:24Z</dcterms:created>
  <dcterms:modified xsi:type="dcterms:W3CDTF">2023-04-13T13:42:25Z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Silvana Cutrupi Gonçalves</vt:lpwstr>
  </property>
  <property fmtid="{D5CDD505-2E9C-101B-9397-08002B2CF9AE}" pid="3" name="Order">
    <vt:lpwstr>9707200.00000000</vt:lpwstr>
  </property>
  <property fmtid="{D5CDD505-2E9C-101B-9397-08002B2CF9AE}" pid="4" name="display_urn:schemas-microsoft-com:office:office#Author">
    <vt:lpwstr>Silvana Cutrupi Gonçalves</vt:lpwstr>
  </property>
  <property fmtid="{D5CDD505-2E9C-101B-9397-08002B2CF9AE}" pid="5" name="ContentTypeId">
    <vt:lpwstr>0x010100A4C922573AE1944AA1578DBF493CA3E8</vt:lpwstr>
  </property>
  <property fmtid="{D5CDD505-2E9C-101B-9397-08002B2CF9AE}" pid="6" name="MediaServiceImageTags">
    <vt:lpwstr/>
  </property>
</Properties>
</file>